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15" windowHeight="6450" tabRatio="60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</externalReferences>
  <definedNames>
    <definedName name="_xlnm.Print_Area" localSheetId="1">'2'!$A$1:$D$55</definedName>
    <definedName name="_xlnm.Print_Area" localSheetId="2">'3'!$A$1:$E$49</definedName>
    <definedName name="_xlnm.Print_Area" localSheetId="3">'4'!$A$1:$D$44</definedName>
    <definedName name="_xlnm.Print_Area" localSheetId="4">'5'!$A$1:$E$184</definedName>
    <definedName name="_xlnm.Print_Area" localSheetId="6">'7'!$A$1:$I$353</definedName>
  </definedNames>
  <calcPr fullCalcOnLoad="1"/>
</workbook>
</file>

<file path=xl/sharedStrings.xml><?xml version="1.0" encoding="utf-8"?>
<sst xmlns="http://schemas.openxmlformats.org/spreadsheetml/2006/main" count="2486" uniqueCount="674">
  <si>
    <t>0100</t>
  </si>
  <si>
    <t>0102</t>
  </si>
  <si>
    <t>0104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</si>
  <si>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</si>
  <si>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</si>
  <si>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</si>
  <si>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</si>
  <si>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</si>
  <si>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</si>
  <si>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</si>
  <si>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</si>
  <si>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</si>
  <si>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</si>
  <si>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</si>
  <si>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</si>
  <si>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0314</t>
  </si>
  <si>
    <t>0400</t>
  </si>
  <si>
    <t>Национальная экономика</t>
  </si>
  <si>
    <t>0406</t>
  </si>
  <si>
    <t>Водное хозяйство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</si>
  <si>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</si>
  <si>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</si>
  <si>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</si>
  <si>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</si>
  <si>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</si>
  <si>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</si>
  <si>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</si>
  <si>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</si>
  <si>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</si>
  <si>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</si>
  <si>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</si>
  <si>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</si>
  <si>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</si>
  <si>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</si>
  <si>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</si>
  <si>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0800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</si>
  <si>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</si>
  <si>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</si>
  <si>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</si>
  <si>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</si>
  <si>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</si>
  <si>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</si>
  <si>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</si>
  <si>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</si>
  <si>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</si>
  <si>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</si>
  <si>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Итого расходы:</t>
  </si>
  <si>
    <t>Наименование</t>
  </si>
  <si>
    <t>КЦСР</t>
  </si>
  <si>
    <t>Вид расходов</t>
  </si>
  <si>
    <t>Муниципальная программа "Развитие образования и молодежная политика в Кузнечихинском сельском поселении"</t>
  </si>
  <si>
    <t>02.0.00.00000</t>
  </si>
  <si>
    <t/>
  </si>
  <si>
    <t>02.1.00.00000</t>
  </si>
  <si>
    <t>Содействие развитию гражданственности, социальной зрелости молодёжи</t>
  </si>
  <si>
    <t>02.1.01.00000</t>
  </si>
  <si>
    <t>Проведение мероприятий для детей и молодежи</t>
  </si>
  <si>
    <t>02.1.01.46040</t>
  </si>
  <si>
    <t>Закупка товаров,  работ и услуг для государственных (муниципальных) нужд</t>
  </si>
  <si>
    <t>Муниципальная программа "Социальная поддержка населения в Кузнечихинском сельском поселении"</t>
  </si>
  <si>
    <t>03.0.00.00000</t>
  </si>
  <si>
    <t>03.1.00.00000</t>
  </si>
  <si>
    <t>Проведение массовых мероприятий, посвящённых праздничным и памятным датам</t>
  </si>
  <si>
    <t>03.1.01.00000</t>
  </si>
  <si>
    <t>Расходы на финансирование мероприятий, посвященных праздничным и памятным дням</t>
  </si>
  <si>
    <t>03.1.01.46050</t>
  </si>
  <si>
    <t>Социальная защита и поддержка граждан Кузнечихинского сельского поселения</t>
  </si>
  <si>
    <t>03.1.02.00000</t>
  </si>
  <si>
    <t>Адресная материальная помощь</t>
  </si>
  <si>
    <t>03.1.02.46060</t>
  </si>
  <si>
    <t>Социальное обеспечение и иные выплаты населению</t>
  </si>
  <si>
    <t>Доплаты к пенсиям государственных служащих субъектов Российской Федерации и муниципальных служащих</t>
  </si>
  <si>
    <t>03.1.02.46070</t>
  </si>
  <si>
    <t>Муниципальная программа «Обеспечение доступным и комфортным жильём населения Кузнечихинского сельского поселения»</t>
  </si>
  <si>
    <t>05.0.00.00000</t>
  </si>
  <si>
    <t>05.1.00.00000</t>
  </si>
  <si>
    <t>Предоставлени молодым семьям социальных выплат на приобретение (строительство) жилья</t>
  </si>
  <si>
    <t>05.1.01.00000</t>
  </si>
  <si>
    <t>05.1.01.L4970</t>
  </si>
  <si>
    <t>местн</t>
  </si>
  <si>
    <t>05.2.00.00000</t>
  </si>
  <si>
    <t>Предоставление субсидии семьям на приобретение (строительство) жилых помещений с использованием ипотечных жилищных кредитов (займов)</t>
  </si>
  <si>
    <t>05.2.01.00000</t>
  </si>
  <si>
    <t>05.2.01.41230</t>
  </si>
  <si>
    <t>Реализация мероприятий по гос. поддержке граждан, проживающих на территории ЯО, в сфере ипотечного кредитования</t>
  </si>
  <si>
    <t>05.2.01.71230</t>
  </si>
  <si>
    <t>05.3.00.00000</t>
  </si>
  <si>
    <t>Региональный проект "Обеспечение устойчивого сокращения непригодного для проживания жилищного фонда"</t>
  </si>
  <si>
    <t>05.3.F3.00000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</si>
  <si>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</si>
  <si>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05.3.F3.6748S</t>
  </si>
  <si>
    <t>Бюджетные инвестиции</t>
  </si>
  <si>
    <t>Муниципальная программа "Развитие культуры и туризма в Кузнечихинском сельском поселении"</t>
  </si>
  <si>
    <t>11.0.00.00000</t>
  </si>
  <si>
    <t>11.1.00.00000</t>
  </si>
  <si>
    <t>Сохранение и развитие культурных традиций, единого культурного пространства района, поддержка развития всех видов и жанров современной культуры и искусства, подготовка и показ спектаклей, концертов, концертных программ, кинопрограмм и иных зрелищных  программ.</t>
  </si>
  <si>
    <t>11.1.01.00000</t>
  </si>
  <si>
    <t>Межбюджетные трансферты на передачу осуществления части полномочий в сфере культуры</t>
  </si>
  <si>
    <t>11.1.01.46430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</si>
  <si>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</si>
  <si>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</si>
  <si>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Иные бюджетные ассигнования</t>
  </si>
  <si>
    <t>Реализация мероприятий по проведению капитальных и текущих ремонтов муниципальных учреждений культуры</t>
  </si>
  <si>
    <t>11.1.01.46180</t>
  </si>
  <si>
    <t>Удовлетворение культурных, информационных, образовательных потребностей жителей поселения, сохранение единого информационного пространства, увеличение количества пользователей библиотечных услуг</t>
  </si>
  <si>
    <t>11.1.02.00000</t>
  </si>
  <si>
    <t>Реализация мероприятий на сохранение единого информационного пространства в поселении</t>
  </si>
  <si>
    <t>11.1.02.46310</t>
  </si>
  <si>
    <t>Муниципальная программа "Охрана окружающей среды в Кузнечихинском сельском поселении"</t>
  </si>
  <si>
    <t>12.0.00.00000</t>
  </si>
  <si>
    <t>МЦП "Обращение с твердыми бытовыми отходами на территории Кузнечихинского сельского поселения"</t>
  </si>
  <si>
    <t>12.2.00.00000</t>
  </si>
  <si>
    <t>Создание условий для повышения экологической культуры, модернизация инфраструктуры обращения с ТБО с  внедрением раздельного сбора и сортировки ТБО</t>
  </si>
  <si>
    <t>12.2.01.00000</t>
  </si>
  <si>
    <t>Реализация мероприятий МЦП "Обращение с твердыми бытовыми отходами на территории Кузнечихинского сельского поселения ЯМР"</t>
  </si>
  <si>
    <t>12.2.01.46100</t>
  </si>
  <si>
    <t>Муниципальная программа "Развитие физической культуры и спорта в Кузнечихинском сельском поселении"</t>
  </si>
  <si>
    <t>13.0.00.00000</t>
  </si>
  <si>
    <t>13.1.00.00000</t>
  </si>
  <si>
    <t xml:space="preserve">Развитие инфраструктуры и укрепление материально-технической базы для занятий физической культурой и массовым спортом </t>
  </si>
  <si>
    <t>13.1.02.00000</t>
  </si>
  <si>
    <t>Реализация мероприятий по развитию инфраструктуры и укреплению материально-технической базы</t>
  </si>
  <si>
    <t>13.1.02.46320</t>
  </si>
  <si>
    <t>Муниципальная программа "Обеспечение качественными коммунальными услугами населения Кузнечихинского сельского поселения"</t>
  </si>
  <si>
    <t>14.0.00.00000</t>
  </si>
  <si>
    <t>14.1.00.00000</t>
  </si>
  <si>
    <t>Осуществление мероприятий в области ЖКХ</t>
  </si>
  <si>
    <t>14.1.01.00000</t>
  </si>
  <si>
    <t>Реализация мероприятий в области жилищно-коммунального хозяйства</t>
  </si>
  <si>
    <t>14.1.01.46260</t>
  </si>
  <si>
    <t>Формирование фонда капитального ремонта многоквартирных домов</t>
  </si>
  <si>
    <t>14.1.02.00000</t>
  </si>
  <si>
    <t>Взносы на капитальный ремонт по помещениям МКД, находящимся в муниципальной собственности</t>
  </si>
  <si>
    <t>14.1.02.46130</t>
  </si>
  <si>
    <t>14.2.00.00000</t>
  </si>
  <si>
    <t>Строительство и реконструкция объектов водоснабжения и водоотведения</t>
  </si>
  <si>
    <t>14.2.01.00000</t>
  </si>
  <si>
    <t>Реализация мероприятий по строительству и реконструкции объектов водоснабжения и водоотведения</t>
  </si>
  <si>
    <t>14.2.01.46120</t>
  </si>
  <si>
    <t>Межбюджетные трансферты на осуществление полномочий по решению вопросов местного значения в области организации в границах поселения водоснабжения населения в населенных пунктах, где отсутствует централизованное водоснабжение (осуществление строительства, содержания и ремонта колодцев)</t>
  </si>
  <si>
    <t>14.2.01.10490</t>
  </si>
  <si>
    <t>14.5.00.00000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</si>
  <si>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поселения.</t>
  </si>
  <si>
    <t>14.5.01.00000</t>
  </si>
  <si>
    <t>Уличное освещение</t>
  </si>
  <si>
    <t>14.5.01.46150</t>
  </si>
  <si>
    <t>Закупка товаров, работ и услуг для государственных (муниципальных) нужд</t>
  </si>
  <si>
    <t>Прочие мероприятия по благоустройству</t>
  </si>
  <si>
    <t>14.5.01.46230</t>
  </si>
  <si>
    <t>Расходы на благоустройство, реставрацию и реконструкцию воинских захоронений и военно-мемориальных объектов, за счет средств местного бюджета</t>
  </si>
  <si>
    <t>14.5.01.46460</t>
  </si>
  <si>
    <t>Приведение в качественное состояние элементов благоустройства и привлечение жителей к участию в решении проблем благоустройства.</t>
  </si>
  <si>
    <t>14.5.02.00000</t>
  </si>
  <si>
    <t>Обеспечение деятельности подведомственных учреждений</t>
  </si>
  <si>
    <t>14.5.02.46240</t>
  </si>
  <si>
    <t>Озеленение</t>
  </si>
  <si>
    <t>14.5.02.46270</t>
  </si>
  <si>
    <t>Муниципальная программа «Эффективная власть в Кузнечихинском СП»</t>
  </si>
  <si>
    <t>21.0.00.00000</t>
  </si>
  <si>
    <t>21.1.00.00000</t>
  </si>
  <si>
    <t>Оценка недвижимости, признание прав и регулирование отношений по гос. и муниципальной собственности</t>
  </si>
  <si>
    <t>21.1.01.00000</t>
  </si>
  <si>
    <t>21.1.01.46250</t>
  </si>
  <si>
    <t>Обеспечение открытости муниципальной службы, доступности информации о муниципальной службе и деятельности муниципальных служащих, повышение престижа муниципальной службы</t>
  </si>
  <si>
    <t>21.1.02.00000</t>
  </si>
  <si>
    <t>Мероприятия по доступности информации о муниципальной службе и деятельности муниципальных служащих, повышение престижа муниципальной службы</t>
  </si>
  <si>
    <t>21.1.02.46340</t>
  </si>
  <si>
    <t>Профессиональное развитие муниципальных служащих</t>
  </si>
  <si>
    <t>21.1.03.00000</t>
  </si>
  <si>
    <t>Мероприятия по повышению квалификации муниципальных служащих</t>
  </si>
  <si>
    <t>21.1.03.46350</t>
  </si>
  <si>
    <t>Муниципальная программа "Развитие дорожного хозяйства в Кузнечихинском сельском поселении"</t>
  </si>
  <si>
    <t>24.0.00.00000</t>
  </si>
  <si>
    <t>24.1.00.00000</t>
  </si>
  <si>
    <t>Приведение в нормативное состояние автомобильных дорог местного значения, разработка рабочих проектов</t>
  </si>
  <si>
    <t>24.1.01.00000</t>
  </si>
  <si>
    <t>24.1.01.46160</t>
  </si>
  <si>
    <t>Ремонт и содержание автомобильных дорог</t>
  </si>
  <si>
    <t>24.1.01.10340</t>
  </si>
  <si>
    <t>Расходы на финансирование дорожного хозяйства</t>
  </si>
  <si>
    <t>24.1.01.72440</t>
  </si>
  <si>
    <t>Непрограммные расходы</t>
  </si>
  <si>
    <t>50.0.00.00000</t>
  </si>
  <si>
    <t>Глава Кузнечихинского сельского поселения</t>
  </si>
  <si>
    <t>50.0.00.66010</t>
  </si>
  <si>
    <t>Центральный аппарат</t>
  </si>
  <si>
    <t>50.0.00.66020</t>
  </si>
  <si>
    <t>Межбюджетные трансферты передаваемые из бюджета Кузнечихинского сельского поселения в бюджет ЯМР ЯО на содержание контрольно счётной палаты</t>
  </si>
  <si>
    <t>50.0.00.66040</t>
  </si>
  <si>
    <t>Резервный фонд Кузнечихинского сельского поселения</t>
  </si>
  <si>
    <t>50.0.00.66050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</si>
  <si>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</si>
  <si>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50.0.00.66060</t>
  </si>
  <si>
    <t>Добровольная народная дружина Кузнечихинского сельского поселения</t>
  </si>
  <si>
    <t>50.0.00.66070</t>
  </si>
  <si>
    <t>Расходы на проведение выборов</t>
  </si>
  <si>
    <t>50.0.00.6608.0</t>
  </si>
  <si>
    <t>Межбюджетные трансферты - на переданные полномочия на уровень ЯМР по исполнению бюджета и осуществлению контроля от Администрации Кузнечихинского СП</t>
  </si>
  <si>
    <t>50.0.00.6609.0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</si>
  <si>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</si>
  <si>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</si>
  <si>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исполнение судебных актов</t>
  </si>
  <si>
    <t>50.0.00.66100</t>
  </si>
  <si>
    <t>Муниципальная программа «Формирование комфортной городской среды»</t>
  </si>
  <si>
    <t>39.0.00.00000</t>
  </si>
  <si>
    <t>39.1.00.00000</t>
  </si>
  <si>
    <t>Повышение уровня благоустройства на территории Кузнечихинского сельского поселения ЯМР</t>
  </si>
  <si>
    <t>39.1.01.00000</t>
  </si>
  <si>
    <t>Формирование современной городской среды</t>
  </si>
  <si>
    <t>39.1.F2.55550</t>
  </si>
  <si>
    <t xml:space="preserve">Ведомственная структура расходов </t>
  </si>
  <si>
    <t>по разделам, подразделам и целевой классификации расходов бюджетов Российской Федерации</t>
  </si>
  <si>
    <t>Код КВСР</t>
  </si>
  <si>
    <t>Код раздела и подраздела КБ РФ</t>
  </si>
  <si>
    <t>КВР</t>
  </si>
  <si>
    <t>Безвозмездные поступления из других бюджетов</t>
  </si>
  <si>
    <t>Собственные доходы</t>
  </si>
  <si>
    <t>ИТОГО</t>
  </si>
  <si>
    <t>841</t>
  </si>
  <si>
    <t>Администрация Кузнечихинского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</si>
  <si>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</si>
  <si>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50.0.00.6601.0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</si>
  <si>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</si>
  <si>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</si>
  <si>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50.0.00.6602.0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</si>
  <si>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самоуправления. Центральный аппарат</t>
  </si>
  <si>
    <t>50.0.00.6604.0</t>
  </si>
  <si>
    <t>Резервные фонды</t>
  </si>
  <si>
    <t>50.0.00.6605.0</t>
  </si>
  <si>
    <t>Резервный фонд Кузнечихинского сельского поселенияРезервный фонд Кузнечихинского сельского поселения</t>
  </si>
  <si>
    <t>21.1.01.4625.0</t>
  </si>
  <si>
    <t>Оценка недвижимости, признание прав и регулирование отношений по государственной и муниципальной собственности</t>
  </si>
  <si>
    <t>21.1.02.4634.0</t>
  </si>
  <si>
    <t>21.1.03.4635.0</t>
  </si>
  <si>
    <t>50.0.00.6610.0</t>
  </si>
  <si>
    <t>50.0.00.5118.0</t>
  </si>
  <si>
    <t xml:space="preserve"> 0300</t>
  </si>
  <si>
    <t>Национальная безопасность и правоохрательная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</si>
  <si>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</si>
  <si>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50.0.00.6606.0</t>
  </si>
  <si>
    <t>Предупреждение и ликвидация последствий чрезвычайных ситуаций и стихийных бедствий природного и техногенного характера. Обеспечение пожарной безопасности.</t>
  </si>
  <si>
    <t>50.0.00.6607.0</t>
  </si>
  <si>
    <t>24.1.01.4616.0</t>
  </si>
  <si>
    <t>24.1.01.1034.0</t>
  </si>
  <si>
    <t>05.3.F3.67483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</si>
  <si>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</si>
  <si>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400</t>
  </si>
  <si>
    <t>Капитальные вложения в объекты государственной (муниципальной) собственности</t>
  </si>
  <si>
    <t>05.3.F3.67484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</si>
  <si>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</si>
  <si>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14.1.01.4626.0</t>
  </si>
  <si>
    <t>Реализация мероприятий в области жилищного и коммунального хозяйства</t>
  </si>
  <si>
    <t>14.1.02.4613.0</t>
  </si>
  <si>
    <t>14.5.01.4615.0</t>
  </si>
  <si>
    <t>14.5.01.4623.0</t>
  </si>
  <si>
    <t>14.5.02.4627.0</t>
  </si>
  <si>
    <t>14.5.02.4624.0</t>
  </si>
  <si>
    <t>Молодежная политика</t>
  </si>
  <si>
    <t>02.1.01.4604.0</t>
  </si>
  <si>
    <t xml:space="preserve">Культура, кинематография </t>
  </si>
  <si>
    <t>11.1.01.4609.0</t>
  </si>
  <si>
    <t>11.1.01.4618.0</t>
  </si>
  <si>
    <t>Реализация мероприятий по проведению капитальных ремонтов муниципальных учреждений культуры</t>
  </si>
  <si>
    <t>11.1.02.4631.0</t>
  </si>
  <si>
    <t>03.1.02.4607.0</t>
  </si>
  <si>
    <t>05.1.01.5020.0</t>
  </si>
  <si>
    <t>Субсидии на мероприятия подпрограммы "Обеспечение жильем молодых семей" федеральной целевой программы "Жилище" на 2015 - 2020 годы</t>
  </si>
  <si>
    <t>05.1.01.R020.0</t>
  </si>
  <si>
    <t>Субсидия на государственную поддержку молодых семей Ярославской области в приобретении (строительстве) жилья</t>
  </si>
  <si>
    <t>Реализация мероприятий по гос. поддержке граждан, проживающих на территории ЯО, в сфете ипотечного кредитования</t>
  </si>
  <si>
    <t>03.1.01.4605.0</t>
  </si>
  <si>
    <t>Расходы на финансирование мероприятий посвященных праздничным и памятным дням</t>
  </si>
  <si>
    <t>03.1.02.4606.0</t>
  </si>
  <si>
    <t>13.1.02.4632.0</t>
  </si>
  <si>
    <t xml:space="preserve">                               Итого:</t>
  </si>
  <si>
    <t>Субсидии на формирование современной городской среды</t>
  </si>
  <si>
    <t>21.1.05.46420</t>
  </si>
  <si>
    <t>Реализация мероприятий в области коммунального хозяйства</t>
  </si>
  <si>
    <t>21.1.05.00000</t>
  </si>
  <si>
    <t>Создание условий для реализации программы "Эффективная власть в Кузнечихинском сельском поселении"</t>
  </si>
  <si>
    <t>14.5.01.46900</t>
  </si>
  <si>
    <t>Реализация мероприятий по борьбе с борщевиком Сосновского за счёт бюджета поселения</t>
  </si>
  <si>
    <t>14.5.01.4646.0</t>
  </si>
  <si>
    <t>03.1.01.10110</t>
  </si>
  <si>
    <t>14.5.01.10710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</si>
  <si>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</si>
  <si>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14.5.01.76900</t>
  </si>
  <si>
    <t>Расходы на реализацию мероприятий по борьбе с борщевиком Сосновского</t>
  </si>
  <si>
    <t>24.1.01.75620</t>
  </si>
  <si>
    <t>Капитальный ремонт и ремонт дорожных объектов муниципальной собственности</t>
  </si>
  <si>
    <t>24.1.01.45620</t>
  </si>
  <si>
    <t>Капитальный ремонт и ремонт дорожных объектов муниципальной собственности,  за счет средств местного бюджета</t>
  </si>
  <si>
    <t>Расходы на проведение мероприятий по благоустройству сельских территорий</t>
  </si>
  <si>
    <t>24.1.01.42440</t>
  </si>
  <si>
    <t>Расходы на финансирование дорожного хозяйства, за счет средств местного бюджета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</si>
  <si>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</si>
  <si>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14.5.01.L5760</t>
  </si>
  <si>
    <t>21.1.05.4642.0</t>
  </si>
  <si>
    <t>14.5.02.10660</t>
  </si>
  <si>
    <t>14.2.01.1049.0</t>
  </si>
  <si>
    <t>14.5.01.1071.0</t>
  </si>
  <si>
    <t>50.0.00.66110</t>
  </si>
  <si>
    <t>Расходы по уплате административных штрафов</t>
  </si>
  <si>
    <t>14.2.01.4612.0</t>
  </si>
  <si>
    <t>1301</t>
  </si>
  <si>
    <t xml:space="preserve"> </t>
  </si>
  <si>
    <t>4</t>
  </si>
  <si>
    <t>Профицит</t>
  </si>
  <si>
    <t>21.1.04.46400</t>
  </si>
  <si>
    <t>Процентные платежи по муниципальному долгу</t>
  </si>
  <si>
    <t>Обслуживание государственного (муниципального) долга</t>
  </si>
  <si>
    <t>39.1.02.00000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</si>
  <si>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</si>
  <si>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Расходы на реализацию мероприятий инициативного бюджетирования на территории Ярославской области (поддержка местных инициатив) за счет средств местного бюджета</t>
  </si>
  <si>
    <t>48.0.00.00000</t>
  </si>
  <si>
    <t>Муниципальная программа «Комплексное развитие сельских территорий»</t>
  </si>
  <si>
    <t>48.1.00.00000</t>
  </si>
  <si>
    <t>48.1.01.00000</t>
  </si>
  <si>
    <t>Организация благоустройства на территории поселения</t>
  </si>
  <si>
    <t>48.1.01.L5760</t>
  </si>
  <si>
    <t>Реализация мероприятий по благоустройству сельских территорий</t>
  </si>
  <si>
    <t xml:space="preserve">Реализация мероприятий комплексного развития сельских территорий </t>
  </si>
  <si>
    <t>1101</t>
  </si>
  <si>
    <t>Физическая культура</t>
  </si>
  <si>
    <t>Обслуживание государственного внутреннего и муниципального долга</t>
  </si>
  <si>
    <t>39.1.02.75350</t>
  </si>
  <si>
    <t>39.1.02.45350</t>
  </si>
  <si>
    <t>Профессиональная подготовка, переподготовка и повышение квалификации</t>
  </si>
  <si>
    <t>0705</t>
  </si>
  <si>
    <t>Мероприятия по повышению квалификации муниципальных служащих, медосмотр муниципальных служащих</t>
  </si>
  <si>
    <t>руб.</t>
  </si>
  <si>
    <t>Код бюджетной классификации</t>
  </si>
  <si>
    <t>Наименование доходов</t>
  </si>
  <si>
    <t>Налоговые и неналоговые доходы, в том числе:</t>
  </si>
  <si>
    <t>Налоговые</t>
  </si>
  <si>
    <t>000 1 00 00000 00 0000 000</t>
  </si>
  <si>
    <t>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</si>
  <si>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</si>
  <si>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</si>
  <si>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</si>
  <si>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</si>
  <si>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</si>
  <si>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</si>
  <si>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</si>
  <si>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</si>
  <si>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</si>
  <si>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</si>
  <si>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</si>
  <si>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</si>
  <si>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841 1 08 04020 01 0000 110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</si>
  <si>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</si>
  <si>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841 1 09 04053 10 2100 110</t>
  </si>
  <si>
    <t>Земельный налог (по обязательствам, возникшим до 1 января 2006 года), мобилизуемым на территориях сельских поселений (пени по соответствующему платежу)</t>
  </si>
  <si>
    <t>100 1 03 02000 01 0000 110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</si>
  <si>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</si>
  <si>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</si>
  <si>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</si>
  <si>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</si>
  <si>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</si>
  <si>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</si>
  <si>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</si>
  <si>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</si>
  <si>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841 1 13 01995 10 0000 130</t>
  </si>
  <si>
    <t>Прочие доходы от оказания платных услуг (работ) получателями средств бюджетов сельских поселений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</si>
  <si>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</si>
  <si>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</si>
  <si>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</si>
  <si>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</si>
  <si>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841 1 13 02995 10 0000 130</t>
  </si>
  <si>
    <t>Прочие доходы от компенсации затрат бюджетов сельских поселений</t>
  </si>
  <si>
    <t>841 1 14 02 053 10 0000 410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</si>
  <si>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</si>
  <si>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</si>
  <si>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</si>
  <si>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</si>
  <si>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</si>
  <si>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841 1 17 05050 10 0000 180</t>
  </si>
  <si>
    <t>Прочие неналоговые доходы бюджетов сельских поселений</t>
  </si>
  <si>
    <t>841 1 17 05050 10 0002 180</t>
  </si>
  <si>
    <t>949 1 16 02020 02 0000 140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</si>
  <si>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</si>
  <si>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</si>
  <si>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</si>
  <si>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</si>
  <si>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</si>
  <si>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841 2 02 10000 00 0000 150</t>
  </si>
  <si>
    <t>Дотации бюджетам бюджетной системы Российской Федерации</t>
  </si>
  <si>
    <t>841 2 02 15001 10 0000 150</t>
  </si>
  <si>
    <t>Дотации бюджетам сельских поселений на выравнивание бюджетной обеспеченности</t>
  </si>
  <si>
    <t>841 2 02 19999 10 1004 150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</si>
  <si>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</si>
  <si>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000 2 02 20000 00 0000 150</t>
  </si>
  <si>
    <t>Субсидии бюджетам бюджетной системы Российской Федерации (межбюджетные субсидии)</t>
  </si>
  <si>
    <t>841 2 02 20041 10 0000 150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</si>
  <si>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</si>
  <si>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841 2 02 25497 00 0000 150</t>
  </si>
  <si>
    <t>Субсидии бюджетам на реализацию мероприятий по обеспечению жильем молодых семей</t>
  </si>
  <si>
    <t>841 2 02 25555 10 0000 150</t>
  </si>
  <si>
    <t>Субсидии бюджетам сельских поселений на реализацию программ формирования современной городской среды</t>
  </si>
  <si>
    <t>841 2 02 20299 10 0000 150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</si>
  <si>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</si>
  <si>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841 2 02 20302 10 0000 150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</si>
  <si>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</si>
  <si>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841 2 02 29999 10 2005 150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</si>
  <si>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</si>
  <si>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841 2 02 29999 10 0000 150</t>
  </si>
  <si>
    <t>Прочие субсидии бюджетам сельских поселений</t>
  </si>
  <si>
    <t>841 2 02 29999 10 2032 150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</si>
  <si>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</si>
  <si>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841 2 02 29999 10 2047 150</t>
  </si>
  <si>
    <t>Прочие субсидии бюджетам сельских поселений (Субсидия на реализацию мероприятий по борьбе с борщевиком Сосновского)</t>
  </si>
  <si>
    <t>000 2 02 30000 00 0000 150</t>
  </si>
  <si>
    <t>Субвенции бюджетам бюджетной системы Российской Федерации</t>
  </si>
  <si>
    <t>841 2 02 35118 10 0000 150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</si>
  <si>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</si>
  <si>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</si>
  <si>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</si>
  <si>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841 2 02 40014 10 0000 150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</si>
  <si>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</si>
  <si>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841 2 02 49999 10 0000 150</t>
  </si>
  <si>
    <t>Прочие межбюджетные трансферты, передаваемые бюджетам сельских поселений</t>
  </si>
  <si>
    <t>Прочие безвозмездные поступления (добровольные пожертвования)</t>
  </si>
  <si>
    <t>841 2 03 05020 10 0000 150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</si>
  <si>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</si>
  <si>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841 2 04 05020 10 0000 150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</si>
  <si>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</si>
  <si>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841 2 07 05030 10 0000 150</t>
  </si>
  <si>
    <t>Прочие безвозмездные поступления в бюджеты сельских поселений</t>
  </si>
  <si>
    <t>Итого:</t>
  </si>
  <si>
    <t xml:space="preserve">Источники внутреннего </t>
  </si>
  <si>
    <t xml:space="preserve">финансирования дефицита бюджета Кузнечихинского сельского поселения </t>
  </si>
  <si>
    <t>№ п/п</t>
  </si>
  <si>
    <t>Код</t>
  </si>
  <si>
    <t>2017 год                                  (руб.)</t>
  </si>
  <si>
    <t>841 01 03 00 00 00 0000 000</t>
  </si>
  <si>
    <t>Бюджетные кредиты от других бюджетов бюджетной системы РФ в валюте Российской Федерации</t>
  </si>
  <si>
    <t>841 01 03 01 00 10 4620 710</t>
  </si>
  <si>
    <t>Получение кредитов от других бюджетов бюджетной системы РФ бюджетам поселений в валюте Российской федерации</t>
  </si>
  <si>
    <t>841 01 03 01 00 05 0000 800</t>
  </si>
  <si>
    <t>Погашение бюджетных кредитов, полученных от других бюджетов бюджетной системы РФ в валюте РФ</t>
  </si>
  <si>
    <t>841 01 03 01 00 10 4620 810</t>
  </si>
  <si>
    <t>Погашение бюджетами поселений кредитов от других бюджетов бюджетной системы РФ  в валюте Российской федерации</t>
  </si>
  <si>
    <t>841 01 05 00 00 00 0000 000</t>
  </si>
  <si>
    <t>Изменение остатков средств на счетах по учету средств бюджетов</t>
  </si>
  <si>
    <t>841 01 05 02 01 10 0000 510</t>
  </si>
  <si>
    <t>Увеличение прочих остатков денежных средств бюджетов сельских поселений</t>
  </si>
  <si>
    <t>841 01 05 02 01 10 0000 610</t>
  </si>
  <si>
    <t>Уменьшение прочих остатков денежных средств бюджетов сельских поселений</t>
  </si>
  <si>
    <t>ИТОГО источников внутреннего финансирования:</t>
  </si>
  <si>
    <t xml:space="preserve">Расходы  </t>
  </si>
  <si>
    <t>руб</t>
  </si>
  <si>
    <t>Код раздела и подраздела БК</t>
  </si>
  <si>
    <t>Наименование расходов</t>
  </si>
  <si>
    <t>за счет безвозмездных поступлений</t>
  </si>
  <si>
    <t>за счет собственных средств</t>
  </si>
  <si>
    <t>Всего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</si>
  <si>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</si>
  <si>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</si>
  <si>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</si>
  <si>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Резервный фонд</t>
  </si>
  <si>
    <t>0300</t>
  </si>
  <si>
    <t>Национальная безопасность и правоохранительная деятельность</t>
  </si>
  <si>
    <t>Защита населения и территории от ситуаций природного и техногенного характера, гражданская оборона</t>
  </si>
  <si>
    <t>0310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</si>
  <si>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</si>
  <si>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</si>
  <si>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</si>
  <si>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Культура, кинематография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</si>
  <si>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госудаоственной власти Ярославской области)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</si>
  <si>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</si>
  <si>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</si>
  <si>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1102</t>
  </si>
  <si>
    <t>Массовый  спорт</t>
  </si>
  <si>
    <t>Условно-утвержденные расходы</t>
  </si>
  <si>
    <t>Дефицит/профицит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</si>
  <si>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</si>
  <si>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24.1.01.77350</t>
  </si>
  <si>
    <t>Мероприятия, направленные на приведение в нормативное состояние автомобильных дорог местного значения, обеспечивающих подъезды к объектам социального назначения за счет средств местного бюджета</t>
  </si>
  <si>
    <t>24.1.01.47350</t>
  </si>
  <si>
    <t>14.5.01.4690.0</t>
  </si>
  <si>
    <t>Массовый спорт</t>
  </si>
  <si>
    <t>Профицит/Дефицит</t>
  </si>
  <si>
    <t>Приложение № 10</t>
  </si>
  <si>
    <t>Прогнозируемые доходы бюджета Кузнечихинского сельского поселения на 2023-2024 год в соответствии с  классификацией доходов бюджетов Российской Федерации</t>
  </si>
  <si>
    <t>Прогнозируемые доходы бюджета Кузнечихинского сельского поселения на 2022 год в соответствии с  классификацией доходов бюджетов Российской Федерации</t>
  </si>
  <si>
    <t>бюджета Кузнечихинского сельского поселения на 2022 год</t>
  </si>
  <si>
    <t xml:space="preserve"> в том числе:</t>
  </si>
  <si>
    <t>страховка авто Рено Сандеро</t>
  </si>
  <si>
    <t>услуги сотовой связи</t>
  </si>
  <si>
    <t>теплоснабжение с.Толбухино, ул.Даниловская, д.8, кв11</t>
  </si>
  <si>
    <t>в том числе</t>
  </si>
  <si>
    <t>теплоснабжение д. Медягино д.10 кв.13 комн.1</t>
  </si>
  <si>
    <t>теплоснабжение д.Глебовское, ул.Олимпийская, 1 а (офис)</t>
  </si>
  <si>
    <t>теплоснабжение с.Толбухино, ул.Даниловская, д.8, кв.4, Андроники, д.7, кв.2</t>
  </si>
  <si>
    <t>Услуги по обращению с ТКО Хартия</t>
  </si>
  <si>
    <t>Водоснабжение/водоотведение</t>
  </si>
  <si>
    <t>Комплекс услуг "ТехноКад-Муниципалитет"</t>
  </si>
  <si>
    <t>Обновление программного обеспечения АС "УРМ"</t>
  </si>
  <si>
    <t>Неисключительные права использования Программы "Web-система СБИС"ЭП - 6 шт</t>
  </si>
  <si>
    <t>Техническая и информационная поддержка сайта http://кузнечиха-адм.рф/</t>
  </si>
  <si>
    <t>Сопровождение программных продуктов для ЭВМ системы "1С:Предприятие"</t>
  </si>
  <si>
    <t>Оказание услуг по оценке рыночной стоимости объектов оценки (аварийные квартиры)</t>
  </si>
  <si>
    <t>Обновление программного обеспечения "Управление имуществом"</t>
  </si>
  <si>
    <t>Публикация в газете Агрокурьер</t>
  </si>
  <si>
    <t>Услуги по оформ. догов. соц. найма, довер., выписок из реестра БТИ</t>
  </si>
  <si>
    <t>Разработка Проекта межевания территории</t>
  </si>
  <si>
    <t>медосмотр</t>
  </si>
  <si>
    <t>Оплата членских взносов Ассоциация совет мун образований</t>
  </si>
  <si>
    <t>Налог на имущество</t>
  </si>
  <si>
    <t>Транспортный налог</t>
  </si>
  <si>
    <t>Оплата за негативное воздействие на окруж.среду</t>
  </si>
  <si>
    <t>в том числе:</t>
  </si>
  <si>
    <t>Страхование ГТС (плотина оз.Тарасовское с.Толбухино, Гидроузел Соньга)</t>
  </si>
  <si>
    <t>Ремонт подъездной дороги к школе в д.Кузнечиха 117 м</t>
  </si>
  <si>
    <t>Ремонт подъездной дороги к амбулатории в д.Кузнечиха 137 м</t>
  </si>
  <si>
    <t>заключение достоверности сметного расчета</t>
  </si>
  <si>
    <t>Технадзор</t>
  </si>
  <si>
    <t>экспертиза сметной документации</t>
  </si>
  <si>
    <t>разработка сметной документации</t>
  </si>
  <si>
    <t>технадзор</t>
  </si>
  <si>
    <t>5 % софинансирование к 5 343 273,00</t>
  </si>
  <si>
    <t>Зимнее содержание дорог в границах поселения</t>
  </si>
  <si>
    <t>Закупка инертных материалов (ПГС, песок)</t>
  </si>
  <si>
    <t>Компенсац.выплаты председ.советов МКД</t>
  </si>
  <si>
    <t>Возмещение расходов старостам деревень КСП</t>
  </si>
  <si>
    <t>Снос аварийных домов</t>
  </si>
  <si>
    <t>Баня п.Ярославка и д.Глебовское, в том числе:</t>
  </si>
  <si>
    <t>Теплоэнергия</t>
  </si>
  <si>
    <t>Водоснабжение</t>
  </si>
  <si>
    <t>Уличное освещение поселения (2021)</t>
  </si>
  <si>
    <t>Уличное освещение поселения (2022)</t>
  </si>
  <si>
    <t>электроэнергия Адм здания</t>
  </si>
  <si>
    <t>Приобретение бензогенератора</t>
  </si>
  <si>
    <t>заправка огнетушителей</t>
  </si>
  <si>
    <t>изготовление табличек "Пожарный водоем" 10 шт</t>
  </si>
  <si>
    <t>Приобретение 5 раскладушек и комплектов постельного белья, одеял, матрацов</t>
  </si>
  <si>
    <t>Строительные и отделочные материалы для ремонтов военных захоронений</t>
  </si>
  <si>
    <t>Вырубка фаунтных деревьев</t>
  </si>
  <si>
    <t>Заработная плата и начисления</t>
  </si>
  <si>
    <t>обслуживание комп и офисной техники</t>
  </si>
  <si>
    <t>ГСМ и масла</t>
  </si>
  <si>
    <t>Обновление програмного обеспечения АС "УРМ"</t>
  </si>
  <si>
    <t>страховка Рено Дастер и УАЗ</t>
  </si>
  <si>
    <t>налог на имущество</t>
  </si>
  <si>
    <t>транспортный налог</t>
  </si>
  <si>
    <t>Обучение с выдачей удостоверения о повышении квалификации</t>
  </si>
  <si>
    <t>бух отчетность</t>
  </si>
  <si>
    <t>Дни деревень</t>
  </si>
  <si>
    <t>Уборка территории в поселении, в том числе содержание благоустроенного парка "Победы"</t>
  </si>
  <si>
    <t>11.1.01.4643.0</t>
  </si>
  <si>
    <t>ремонт кровли с.Медягино, д.55</t>
  </si>
  <si>
    <t>Ремонт бани в п.Ярославка (мужская парилка и входная группа)</t>
  </si>
  <si>
    <t>Строительство колодца д.Дубовики у д.14</t>
  </si>
  <si>
    <t>Строительство колодца д.Павловское</t>
  </si>
  <si>
    <t>Строительство колодца д.Юрятино у д.17</t>
  </si>
  <si>
    <t>Обустройство "домика" у колодца в д.Ракино у д.24</t>
  </si>
  <si>
    <t>Кошение (3 раза за сезон)</t>
  </si>
  <si>
    <t>посадочный материал (цветочная рассада)</t>
  </si>
  <si>
    <t>аккарицидная обработка</t>
  </si>
  <si>
    <t>Восстановление уличного освещения (Даниловский РЭС)</t>
  </si>
  <si>
    <t>Восстановление уличного освещения в поселении</t>
  </si>
  <si>
    <t>Обустройство новых линий элестроосвещения в п.Ярославка</t>
  </si>
  <si>
    <t>Обустройство новых линий элестроосвещения в с.Андроники</t>
  </si>
  <si>
    <t>Обустройство новых линий элестроосвещения в д.Глебовское ул.Кооперативная</t>
  </si>
  <si>
    <t>приобретение детской площадки в п.Ярославка у д.7</t>
  </si>
  <si>
    <t>ремонт автомобилей</t>
  </si>
  <si>
    <t>закупка энергосберегающих светильников (100 шт), датчиков с астрономическим таймером для наружного освещения</t>
  </si>
  <si>
    <t>Кантовары</t>
  </si>
  <si>
    <t>Хозтовары</t>
  </si>
  <si>
    <t>Идентификация и оценка профессиональных рисков</t>
  </si>
  <si>
    <t>Ремонт квартиры в с.Толбухино, ул. Даниловская, д.8, кв.12</t>
  </si>
  <si>
    <t>приобретение детской площадки в д.Кузнечиха, у д.31-32</t>
  </si>
  <si>
    <t>приобретение компьютера, комплектущих запчастей к имеющимся ЭВМ, тел трубка, шкаф в приемную</t>
  </si>
  <si>
    <t>Призы на конкурс "Точка притяжения"</t>
  </si>
  <si>
    <t>Обслуживание хоккейных кортов (оплата за содержание)</t>
  </si>
  <si>
    <t>материально-техническое снабжение</t>
  </si>
  <si>
    <r>
      <t xml:space="preserve">Софинансирование из местного бюджета </t>
    </r>
    <r>
      <rPr>
        <b/>
        <sz val="10"/>
        <rFont val="Times New Roman"/>
        <family val="1"/>
      </rPr>
      <t>Инициативным проектам</t>
    </r>
    <r>
      <rPr>
        <sz val="10"/>
        <rFont val="Times New Roman"/>
        <family val="1"/>
      </rPr>
      <t>, предложенным инициативной группой к реализации (в какой МП будет?)</t>
    </r>
  </si>
  <si>
    <t>Оценка земельных участков, планируемых к продаже</t>
  </si>
  <si>
    <t>Кап ремонт дороги с.Пазушино ул.Новая</t>
  </si>
  <si>
    <t>Кап ремонт дороги в границах д.Ватолино</t>
  </si>
  <si>
    <t>Ремонт дороги в границах д.Мологино</t>
  </si>
  <si>
    <t>Ремонт дороги в границах д.Сосновцы</t>
  </si>
  <si>
    <t>Ремонт дороги в д.Курдумово ул.Ясная</t>
  </si>
  <si>
    <t>на плановый период:</t>
  </si>
  <si>
    <t>Ремонт подъездной дороги к школе и к клубу в д.Кузнечиха 328 м</t>
  </si>
  <si>
    <t>Подъезд и пирс у пожарного водоема в с.Андроники</t>
  </si>
  <si>
    <t>Ремонт кровли в с.Толбухино, ул.Даниловская, д.5 (адм.здание)</t>
  </si>
  <si>
    <t>Кап ремонт дороги в д.Глебовское 40 лет Победы от д.1 до ул.Лесной</t>
  </si>
  <si>
    <t>Кап ремонт дороги в д.Глебовское ул.Олимпийская 1а до школы</t>
  </si>
  <si>
    <t>Кап ремонт дороги в д.Глебовское ул.Мира</t>
  </si>
  <si>
    <t>44-ФЗ 2 специалиста (МКУ "Центр развития ОМС"</t>
  </si>
  <si>
    <t>44-ФЗ 4 специалиста (Администрация)</t>
  </si>
  <si>
    <t>Образовательные услуги по повышению квалификации (бух-фин отдел)</t>
  </si>
  <si>
    <t>Закупка товаров, работ и услуг для государственных (муниципальных) нужд                                                                    (5 % софинансирование)</t>
  </si>
  <si>
    <t>Летнее содержание дорог в границах поселения (д.Кузнечиха, с.Толбухино, д.Глебовское, с.Медягино, с.Толгоболь, Большие Жарки, Гавшинка, Васильевское, Большое Наговицино, Бутрево, Пономарево, Сереново-Василево, Юрятино, Мологино, Ватолино, Ракино, Устье, Андроники, Тоицкое, Филино, Кувшинцево)</t>
  </si>
  <si>
    <t>Установка аншлагов с наименование населенных пунктов (д.Спас, д.Дмитриевское, д.Муханово, д.Буконтьево, д.Феклино, д.Ясино, д.Пазушино, с.Толгоболь, д.Курдумово, д.Василево)</t>
  </si>
  <si>
    <t>обучение по антикоррупционным вопросам</t>
  </si>
  <si>
    <t>Ежедневный осмотр состояния плотины и ГТС (Толбухино, Медягино)</t>
  </si>
  <si>
    <t xml:space="preserve"> содержание незамерзающих прорубей, пожарных водоемов (Кузнечиха, Ваталино, Устье, Толгоболь, Глебовское)</t>
  </si>
  <si>
    <t>Реализация мероприятий по борьбе с борщевиком Сосновского за счёт бюджета поселения, не входящие в софинансирование с ОБ</t>
  </si>
  <si>
    <t>Пирс с.Толгоболь (Курдумово)</t>
  </si>
  <si>
    <t>Ремонт памятника в Муханово, Ремонт памятника в Андрониках (тумба под бюстом)</t>
  </si>
  <si>
    <t>Контейнерные площадки (Кузнечиха - Заводская, Геологов, Крымская, Толгоболь-ул.Железнодорожная)</t>
  </si>
  <si>
    <t>Ликвидация несанкционированных свалок</t>
  </si>
  <si>
    <t>Оказание услуг по обращению с ТКО</t>
  </si>
  <si>
    <t>Установка видеонаблюдения на здании Администрации (на парк) и внутри</t>
  </si>
  <si>
    <t>Закупка светильников LED в административные помещения</t>
  </si>
  <si>
    <t>Содержание кладбищ (контейнеры)</t>
  </si>
  <si>
    <t>Ремонт подъездной дороги к ДК в п.Ярославка</t>
  </si>
  <si>
    <t>Заработная плата за услуги по содержанию бани в д.Глебовское</t>
  </si>
  <si>
    <t>Заработная плата за услуги по содержанию бани в п.Ярославка</t>
  </si>
  <si>
    <t>Электроэнергия</t>
  </si>
  <si>
    <t>Установка  бункеров на время субботников</t>
  </si>
  <si>
    <r>
      <t>Реализация мероприятий по благоустройству сельских территорий (</t>
    </r>
    <r>
      <rPr>
        <b/>
        <sz val="10"/>
        <rFont val="Times New Roman"/>
        <family val="1"/>
      </rPr>
      <t>КРСТ</t>
    </r>
    <r>
      <rPr>
        <sz val="10"/>
        <rFont val="Times New Roman"/>
        <family val="1"/>
      </rPr>
      <t>)</t>
    </r>
  </si>
  <si>
    <t>Строит., отделоч.материалы и хозяйственный инвентарь</t>
  </si>
  <si>
    <t>экспертиза сметной стоимости + заключение достоверности сметного расчета*</t>
  </si>
  <si>
    <t>экспертиза сметной стоимости+заключение достоверности сметного расчета*</t>
  </si>
  <si>
    <t>Разработка проектно-сметной документации памятника в с.Толгоболь</t>
  </si>
  <si>
    <t>Модернизация освещения с.Толгоболь (не менее 30% от стоимости объекта)(Сметная стоимость ~~1 200 т.р.)</t>
  </si>
  <si>
    <t>Пешеходная дорожка в парке, освещение (ул.Центральная-ул.Нефтяников) (не менее 30% от стоимости объекта)(Сметная стоимость ~~1 800 т.р.)</t>
  </si>
  <si>
    <t>Обустройство площадки с  тренажерами, устройство навеса в парке рядом с кортом д.Кузнечиха (не менее 30% от стоимости объекта) (Сметная стоимость ~~1 400 т.р.)</t>
  </si>
  <si>
    <t xml:space="preserve">Благоустройство культурно-паркового комплекса в д.Кузнечиха (Устройство памятника) </t>
  </si>
  <si>
    <t>Благоустройство территории перед памятником 3 этап</t>
  </si>
  <si>
    <t>Благоустройство парка "Победы" (нанесение резинового покрытия на деткой площадке и установка МАФов)</t>
  </si>
  <si>
    <t>разбивка по мероприятиям</t>
  </si>
  <si>
    <t>Неисключительные права использования  WEB-системы СБИС (Тензор)</t>
  </si>
  <si>
    <t>2022 год                                  (руб.)</t>
  </si>
  <si>
    <t xml:space="preserve">2023 год </t>
  </si>
  <si>
    <t>2024 год</t>
  </si>
  <si>
    <t>на 2023-2024 годы</t>
  </si>
  <si>
    <t>бюджета Кузнечихинского сельского поселения Ярославского муниципального района Ярославской области на 2023 и 2024 годы по разделам и подразделам классификации расходов бюджетов Российской Федерации</t>
  </si>
  <si>
    <t>подпрограмма "Молодежь"</t>
  </si>
  <si>
    <t>подпрограмма "Социальная поддержка населения Кузнечихинского сельского поселения"</t>
  </si>
  <si>
    <t>подпрограмма "Поддержка молодых семей в приобретении (строительстве) жилья"</t>
  </si>
  <si>
    <t>подпрограмма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</si>
  <si>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подпорграммы "Поддержка граждан, проживающих на территории Кузнечихинского сельского поселения, в сфере ипотечного кредитования"</t>
  </si>
  <si>
    <t>подпрограмма "Переселение граждан из аварийного жилищного фонда Кузнечихинского сельского поселения ЯМР ЯО"</t>
  </si>
  <si>
    <t>подпрограмма "Основные направления сохранения и развития культуры и искусства в Кузнечихинском сельском поселении ЯМР"</t>
  </si>
  <si>
    <t>подпрограмма "Развитие физической культуры и спорта в Кузнечихинском сельском поселении"</t>
  </si>
  <si>
    <t>подпрограмма "Комплексная программа модернизации и реформирования жилищно-коммунального хозяйства Кузнечихинского сельского поселения"</t>
  </si>
  <si>
    <t>подпрограмма "Чистая вода"</t>
  </si>
  <si>
    <t>подпрограмма "Комплексная программа благоустройства территории Кузнечихинского сельского поселения"</t>
  </si>
  <si>
    <t>подпрограмма «Развитие муниципальной службы в Администрации Кузнечихинского СП»</t>
  </si>
  <si>
    <t>подпрограмма "Сохранность муниципальных автомобильных дорог Кузнечихинского сельского поселения"</t>
  </si>
  <si>
    <t>подпрограмма «Комплексное развитие сельских территорий в Кузнечихинском сельском поселении»</t>
  </si>
  <si>
    <t>Реализация мероприятий подпрограммы "Поддержка молодых семей в приобретении (строительстве) жилья</t>
  </si>
  <si>
    <t>Реализация мероприятий подпрограммы "Поддержка граждан, проживающих на территории Кузнечихинского сельского поселения, в сфере ипотечного кредитования"</t>
  </si>
  <si>
    <t>подпрограмма «Решаем Вместе!»</t>
  </si>
  <si>
    <t>подрограмма "Поддержка граждан, проживающих на территории Кузнечихинского сельского поселения, в сфере ипотечного кредитования"</t>
  </si>
  <si>
    <t>Реализация мероприятий подпрограммы  "Поддержка молодых семей в приобретении (строительстве) жилья"</t>
  </si>
  <si>
    <t>Реализация мероприятий подпрограммы "Сохранность автомобильных дорог"</t>
  </si>
  <si>
    <t>Реализация мероприятий подпрограммы «Чистая вода»</t>
  </si>
  <si>
    <t>Общегосударственные вопросы</t>
  </si>
  <si>
    <t>Реализация мероприятий по подпрограмме "Поддержка молодых семей в приобретении (строительстве) жилья</t>
  </si>
  <si>
    <t>подпрограммаа «Решаем Вместе!»</t>
  </si>
  <si>
    <t>Реализация мероприятий инициативного бюджетирования на территории Ярославской области (поддержка местных инициатив)</t>
  </si>
  <si>
    <t>Организация взаимодействия между предприятиями, организациями и учреждениями при решении вопросов благоустройства территории поселения</t>
  </si>
  <si>
    <t xml:space="preserve">на 2022 год </t>
  </si>
  <si>
    <t>бюджета Кузнечихинского сельского поселения Ярославского муниципального района Ярославской области на 2022 год по разделам и подразделам классификации расходов бюджетов Российской Федерации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</si>
  <si>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2022 год</t>
  </si>
  <si>
    <t>Расходы бюджета Кузнечихинского сельского поселения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2023-2024 год</t>
  </si>
  <si>
    <t>бюджета Кузнечихинского сельского поселения на 2023-2024 год</t>
  </si>
  <si>
    <t>приобретение воркаут</t>
  </si>
  <si>
    <t>Проект благоустройства общественной территории д.Глебовское (разработка сметной документации)</t>
  </si>
  <si>
    <t xml:space="preserve">          Приложение № 1 к решению Муниципального Совета  Кузнечихинского сельского поселения №____от __________2021</t>
  </si>
  <si>
    <t xml:space="preserve">  Приложение № 2 к решению Муниципального Совета  Кузнечихинского сельского поселения №____от __________2021</t>
  </si>
  <si>
    <t xml:space="preserve">  Приложение № 3 к решению Муниципального Совета  Кузнечихинского сельского поселения №____от __________2021</t>
  </si>
  <si>
    <t xml:space="preserve">  Приложение № 4 к решению Муниципального Совета  Кузнечихинского сельского поселения №____от __________2021</t>
  </si>
  <si>
    <t xml:space="preserve">  Приложение № 5 к решению Муниципального Совета  Кузнечихинского сельского поселения №____от __________2021</t>
  </si>
  <si>
    <t xml:space="preserve">  Приложение № 6 к решению Муниципального Совета  Кузнечихинского сельского поселения №____от __________2021</t>
  </si>
  <si>
    <t xml:space="preserve">  Приложение № 7 к решению Муниципального Совета  Кузнечихинского сельского поселения №____от __________2021</t>
  </si>
  <si>
    <t xml:space="preserve">  Приложение № 8 к решению Муниципального Совета  Кузнечихинского сельского поселения №____от __________2021</t>
  </si>
  <si>
    <t xml:space="preserve">  Приложение № 9 к решению Муниципального Совета  Кузнечихинского сельского поселения №____от __________2021</t>
  </si>
  <si>
    <t xml:space="preserve">  Приложение № 10 к решению Муниципального Совета  Кузнечихинского сельского поселения №____от __________2021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</si>
</sst>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00"/>
  </numFmts>
  <fonts count="88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Arial"/>
      <family val="2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2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i/>
      <sz val="12"/>
      <name val="Arial Cyr"/>
      <family val="2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Arial Cyr"/>
      <family val="0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Arial Cyr"/>
      <family val="0"/>
    </font>
    <font>
      <sz val="10"/>
      <color rgb="FF333333"/>
      <name val="Times New Roman"/>
      <family val="1"/>
    </font>
    <font>
      <sz val="9"/>
      <color rgb="FF333333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4" fontId="5" fillId="0" borderId="0" xfId="53" applyNumberFormat="1" applyFont="1" applyAlignment="1">
      <alignment horizontal="righ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53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 wrapText="1"/>
      <protection hidden="1"/>
    </xf>
    <xf numFmtId="0" fontId="7" fillId="0" borderId="10" xfId="53" applyFont="1" applyBorder="1" applyAlignment="1" applyProtection="1">
      <alignment horizontal="center" vertical="center" wrapText="1"/>
      <protection hidden="1"/>
    </xf>
    <xf numFmtId="0" fontId="0" fillId="0" borderId="10" xfId="53" applyBorder="1" applyAlignment="1">
      <alignment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8" fillId="0" borderId="10" xfId="53" applyFont="1" applyBorder="1" applyAlignment="1" applyProtection="1">
      <alignment horizontal="left" vertical="center" wrapText="1"/>
      <protection hidden="1"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 applyProtection="1">
      <alignment horizontal="left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18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0" xfId="53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0" fontId="0" fillId="34" borderId="0" xfId="53" applyFill="1" applyAlignment="1">
      <alignment vertical="center" wrapText="1"/>
      <protection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vertical="center" wrapText="1"/>
      <protection/>
    </xf>
    <xf numFmtId="4" fontId="5" fillId="35" borderId="10" xfId="53" applyNumberFormat="1" applyFont="1" applyFill="1" applyBorder="1" applyAlignment="1">
      <alignment horizontal="right" vertical="center" wrapText="1"/>
      <protection/>
    </xf>
    <xf numFmtId="0" fontId="0" fillId="36" borderId="0" xfId="53" applyFill="1" applyAlignment="1">
      <alignment vertical="center" wrapText="1"/>
      <protection/>
    </xf>
    <xf numFmtId="0" fontId="8" fillId="37" borderId="10" xfId="53" applyFont="1" applyFill="1" applyBorder="1" applyAlignment="1" applyProtection="1">
      <alignment horizontal="left" vertical="center" wrapText="1"/>
      <protection hidden="1"/>
    </xf>
    <xf numFmtId="49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180" fontId="11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vertical="center" wrapText="1"/>
      <protection/>
    </xf>
    <xf numFmtId="4" fontId="5" fillId="37" borderId="10" xfId="53" applyNumberFormat="1" applyFont="1" applyFill="1" applyBorder="1" applyAlignment="1">
      <alignment horizontal="right" vertical="center" wrapText="1"/>
      <protection/>
    </xf>
    <xf numFmtId="0" fontId="0" fillId="38" borderId="0" xfId="53" applyFill="1" applyAlignment="1">
      <alignment vertical="center" wrapText="1"/>
      <protection/>
    </xf>
    <xf numFmtId="180" fontId="8" fillId="0" borderId="10" xfId="53" applyNumberFormat="1" applyFont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Border="1" applyAlignment="1" applyProtection="1">
      <alignment horizontal="center" vertical="center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33" borderId="10" xfId="53" applyNumberFormat="1" applyFill="1" applyBorder="1" applyAlignment="1">
      <alignment vertical="center" wrapText="1"/>
      <protection/>
    </xf>
    <xf numFmtId="49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37" borderId="10" xfId="53" applyFont="1" applyFill="1" applyBorder="1" applyAlignment="1" applyProtection="1">
      <alignment horizontal="left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left" vertical="center" wrapText="1"/>
      <protection hidden="1"/>
    </xf>
    <xf numFmtId="0" fontId="12" fillId="37" borderId="10" xfId="53" applyFont="1" applyFill="1" applyBorder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12" fillId="38" borderId="0" xfId="53" applyFont="1" applyFill="1" applyAlignment="1">
      <alignment vertical="center" wrapText="1"/>
      <protection/>
    </xf>
    <xf numFmtId="180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10" xfId="53" applyFill="1" applyBorder="1" applyAlignment="1">
      <alignment vertical="center" wrapText="1"/>
      <protection/>
    </xf>
    <xf numFmtId="180" fontId="8" fillId="35" borderId="10" xfId="53" applyNumberFormat="1" applyFont="1" applyFill="1" applyBorder="1" applyAlignment="1" applyProtection="1">
      <alignment horizontal="left" vertical="center" wrapText="1"/>
      <protection hidden="1"/>
    </xf>
    <xf numFmtId="180" fontId="8" fillId="35" borderId="10" xfId="53" applyNumberFormat="1" applyFont="1" applyFill="1" applyBorder="1" applyAlignment="1" applyProtection="1">
      <alignment horizontal="center" vertical="center" wrapText="1"/>
      <protection hidden="1"/>
    </xf>
    <xf numFmtId="180" fontId="8" fillId="37" borderId="10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53" applyNumberFormat="1" applyAlignment="1">
      <alignment vertical="center" wrapText="1"/>
      <protection/>
    </xf>
    <xf numFmtId="180" fontId="13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left" vertical="center" wrapText="1"/>
      <protection hidden="1"/>
    </xf>
    <xf numFmtId="180" fontId="7" fillId="0" borderId="10" xfId="53" applyNumberFormat="1" applyFont="1" applyBorder="1" applyAlignment="1" applyProtection="1">
      <alignment horizontal="center" vertical="center" wrapText="1"/>
      <protection hidden="1"/>
    </xf>
    <xf numFmtId="180" fontId="11" fillId="0" borderId="10" xfId="53" applyNumberFormat="1" applyFont="1" applyBorder="1" applyAlignment="1" applyProtection="1">
      <alignment horizontal="center" vertical="center" wrapText="1"/>
      <protection hidden="1"/>
    </xf>
    <xf numFmtId="0" fontId="14" fillId="0" borderId="10" xfId="53" applyFont="1" applyBorder="1" applyAlignment="1">
      <alignment horizontal="center" vertical="center" wrapText="1"/>
      <protection/>
    </xf>
    <xf numFmtId="0" fontId="8" fillId="35" borderId="10" xfId="53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Border="1" applyAlignment="1" applyProtection="1">
      <alignment horizontal="left" vertical="center" wrapText="1"/>
      <protection hidden="1"/>
    </xf>
    <xf numFmtId="0" fontId="14" fillId="0" borderId="10" xfId="53" applyFont="1" applyBorder="1" applyAlignment="1">
      <alignment vertical="center" wrapText="1"/>
      <protection/>
    </xf>
    <xf numFmtId="0" fontId="14" fillId="37" borderId="10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vertical="center" wrapText="1"/>
      <protection/>
    </xf>
    <xf numFmtId="0" fontId="10" fillId="34" borderId="0" xfId="53" applyFont="1" applyFill="1" applyAlignment="1">
      <alignment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0" fontId="8" fillId="0" borderId="10" xfId="53" applyFont="1" applyBorder="1" applyAlignment="1" applyProtection="1">
      <alignment horizontal="right" vertical="center" wrapText="1"/>
      <protection hidden="1"/>
    </xf>
    <xf numFmtId="0" fontId="10" fillId="0" borderId="10" xfId="53" applyFont="1" applyBorder="1" applyAlignment="1">
      <alignment horizontal="right" vertical="center" wrapText="1"/>
      <protection/>
    </xf>
    <xf numFmtId="4" fontId="9" fillId="0" borderId="10" xfId="53" applyNumberFormat="1" applyFont="1" applyBorder="1" applyAlignment="1">
      <alignment horizontal="right" vertical="center" wrapText="1"/>
      <protection/>
    </xf>
    <xf numFmtId="180" fontId="5" fillId="0" borderId="10" xfId="53" applyNumberFormat="1" applyFont="1" applyBorder="1" applyAlignment="1" applyProtection="1">
      <alignment horizontal="center" vertical="center" wrapText="1"/>
      <protection hidden="1"/>
    </xf>
    <xf numFmtId="0" fontId="5" fillId="35" borderId="10" xfId="53" applyFont="1" applyFill="1" applyBorder="1" applyAlignment="1" applyProtection="1">
      <alignment horizontal="left" vertical="center" wrapText="1"/>
      <protection hidden="1"/>
    </xf>
    <xf numFmtId="180" fontId="5" fillId="35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53" applyFill="1" applyBorder="1" applyAlignment="1">
      <alignment horizontal="center" vertical="center" wrapText="1"/>
      <protection/>
    </xf>
    <xf numFmtId="0" fontId="5" fillId="37" borderId="10" xfId="53" applyFont="1" applyFill="1" applyBorder="1" applyAlignment="1" applyProtection="1">
      <alignment horizontal="left" vertical="center" wrapText="1"/>
      <protection hidden="1"/>
    </xf>
    <xf numFmtId="180" fontId="5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7" borderId="10" xfId="53" applyFill="1" applyBorder="1" applyAlignment="1">
      <alignment horizontal="center" vertical="center" wrapText="1"/>
      <protection/>
    </xf>
    <xf numFmtId="180" fontId="9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>
      <alignment vertical="center" wrapText="1"/>
      <protection/>
    </xf>
    <xf numFmtId="0" fontId="12" fillId="0" borderId="0" xfId="53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4" fontId="0" fillId="0" borderId="0" xfId="53" applyNumberFormat="1" applyFill="1" applyAlignment="1">
      <alignment vertical="center" wrapText="1"/>
      <protection/>
    </xf>
    <xf numFmtId="0" fontId="79" fillId="0" borderId="0" xfId="53" applyFont="1" applyFill="1" applyAlignment="1">
      <alignment vertical="center" wrapText="1"/>
      <protection/>
    </xf>
    <xf numFmtId="0" fontId="10" fillId="0" borderId="0" xfId="53" applyFont="1" applyFill="1" applyAlignment="1">
      <alignment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4" fontId="16" fillId="0" borderId="10" xfId="54" applyNumberFormat="1" applyFont="1" applyBorder="1" applyAlignment="1">
      <alignment horizontal="right" vertical="center" wrapText="1"/>
      <protection/>
    </xf>
    <xf numFmtId="49" fontId="17" fillId="0" borderId="11" xfId="54" applyNumberFormat="1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justify" vertical="center" wrapText="1"/>
      <protection/>
    </xf>
    <xf numFmtId="4" fontId="17" fillId="0" borderId="10" xfId="54" applyNumberFormat="1" applyFont="1" applyBorder="1" applyAlignment="1">
      <alignment horizontal="right" vertical="center" wrapText="1"/>
      <protection/>
    </xf>
    <xf numFmtId="0" fontId="17" fillId="0" borderId="10" xfId="54" applyFont="1" applyBorder="1" applyAlignment="1">
      <alignment horizontal="justify" vertical="center" wrapText="1"/>
      <protection/>
    </xf>
    <xf numFmtId="0" fontId="16" fillId="0" borderId="11" xfId="54" applyFont="1" applyBorder="1" applyAlignment="1">
      <alignment horizontal="center" vertical="center" wrapText="1"/>
      <protection/>
    </xf>
    <xf numFmtId="49" fontId="16" fillId="0" borderId="11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left" vertical="center" wrapText="1"/>
      <protection/>
    </xf>
    <xf numFmtId="4" fontId="20" fillId="0" borderId="10" xfId="54" applyNumberFormat="1" applyFont="1" applyBorder="1" applyAlignment="1">
      <alignment horizontal="right" vertical="center" wrapText="1"/>
      <protection/>
    </xf>
    <xf numFmtId="4" fontId="21" fillId="0" borderId="10" xfId="54" applyNumberFormat="1" applyFont="1" applyBorder="1" applyAlignment="1">
      <alignment horizontal="right" vertical="center" wrapText="1"/>
      <protection/>
    </xf>
    <xf numFmtId="180" fontId="16" fillId="0" borderId="10" xfId="53" applyNumberFormat="1" applyFont="1" applyBorder="1" applyAlignment="1" applyProtection="1">
      <alignment horizontal="center" vertical="center" wrapText="1"/>
      <protection hidden="1"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0" fontId="16" fillId="0" borderId="11" xfId="54" applyFont="1" applyFill="1" applyBorder="1" applyAlignment="1">
      <alignment horizontal="center" vertical="center" wrapText="1"/>
      <protection/>
    </xf>
    <xf numFmtId="4" fontId="16" fillId="0" borderId="10" xfId="54" applyNumberFormat="1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18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80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53" applyFill="1" applyBorder="1" applyAlignment="1">
      <alignment vertical="center" wrapTex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0" fontId="9" fillId="33" borderId="10" xfId="53" applyFont="1" applyFill="1" applyBorder="1" applyAlignment="1" applyProtection="1">
      <alignment horizontal="left" vertical="center" wrapText="1"/>
      <protection hidden="1"/>
    </xf>
    <xf numFmtId="0" fontId="10" fillId="33" borderId="10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0" xfId="53" applyFont="1" applyFill="1" applyAlignment="1">
      <alignment vertical="center" wrapText="1"/>
      <protection/>
    </xf>
    <xf numFmtId="0" fontId="16" fillId="0" borderId="0" xfId="53" applyFont="1" applyAlignment="1">
      <alignment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5" borderId="10" xfId="53" applyFont="1" applyFill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9" fillId="33" borderId="0" xfId="53" applyFont="1" applyFill="1" applyAlignment="1">
      <alignment vertical="center" wrapText="1"/>
      <protection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8" fillId="0" borderId="10" xfId="0" applyNumberFormat="1" applyFont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7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right" vertical="center" wrapText="1"/>
    </xf>
    <xf numFmtId="4" fontId="22" fillId="0" borderId="0" xfId="0" applyNumberFormat="1" applyFont="1" applyAlignment="1" applyProtection="1">
      <alignment vertical="center"/>
      <protection locked="0"/>
    </xf>
    <xf numFmtId="0" fontId="62" fillId="0" borderId="0" xfId="55">
      <alignment/>
      <protection/>
    </xf>
    <xf numFmtId="0" fontId="16" fillId="0" borderId="0" xfId="56" applyFont="1" applyAlignment="1">
      <alignment horizontal="right"/>
      <protection/>
    </xf>
    <xf numFmtId="0" fontId="80" fillId="0" borderId="0" xfId="55" applyFont="1" applyAlignment="1">
      <alignment horizontal="right" vertical="center"/>
      <protection/>
    </xf>
    <xf numFmtId="0" fontId="81" fillId="0" borderId="10" xfId="55" applyFont="1" applyBorder="1" applyAlignment="1">
      <alignment horizontal="center" vertical="center" wrapText="1"/>
      <protection/>
    </xf>
    <xf numFmtId="0" fontId="80" fillId="0" borderId="10" xfId="55" applyFont="1" applyBorder="1" applyAlignment="1">
      <alignment horizontal="center" vertical="center" wrapText="1"/>
      <protection/>
    </xf>
    <xf numFmtId="0" fontId="80" fillId="0" borderId="10" xfId="55" applyFont="1" applyBorder="1" applyAlignment="1">
      <alignment horizontal="center" vertical="top" wrapText="1"/>
      <protection/>
    </xf>
    <xf numFmtId="0" fontId="82" fillId="0" borderId="10" xfId="55" applyFont="1" applyBorder="1" applyAlignment="1">
      <alignment horizontal="justify" vertical="top" wrapText="1"/>
      <protection/>
    </xf>
    <xf numFmtId="0" fontId="81" fillId="0" borderId="10" xfId="55" applyFont="1" applyBorder="1" applyAlignment="1">
      <alignment horizontal="justify" vertical="top" wrapText="1"/>
      <protection/>
    </xf>
    <xf numFmtId="4" fontId="16" fillId="0" borderId="10" xfId="55" applyNumberFormat="1" applyFont="1" applyBorder="1" applyAlignment="1">
      <alignment horizontal="center" vertical="top" wrapText="1"/>
      <protection/>
    </xf>
    <xf numFmtId="0" fontId="82" fillId="0" borderId="10" xfId="55" applyFont="1" applyBorder="1" applyAlignment="1">
      <alignment vertical="top" wrapText="1"/>
      <protection/>
    </xf>
    <xf numFmtId="0" fontId="81" fillId="0" borderId="10" xfId="55" applyFont="1" applyBorder="1" applyAlignment="1">
      <alignment vertical="top" wrapText="1"/>
      <protection/>
    </xf>
    <xf numFmtId="4" fontId="16" fillId="39" borderId="10" xfId="55" applyNumberFormat="1" applyFont="1" applyFill="1" applyBorder="1" applyAlignment="1">
      <alignment horizontal="center" vertical="top" wrapText="1"/>
      <protection/>
    </xf>
    <xf numFmtId="0" fontId="80" fillId="0" borderId="10" xfId="55" applyFont="1" applyBorder="1" applyAlignment="1">
      <alignment vertical="top" wrapText="1"/>
      <protection/>
    </xf>
    <xf numFmtId="0" fontId="83" fillId="0" borderId="10" xfId="55" applyFont="1" applyBorder="1" applyAlignment="1">
      <alignment vertical="top" wrapText="1"/>
      <protection/>
    </xf>
    <xf numFmtId="4" fontId="17" fillId="0" borderId="10" xfId="55" applyNumberFormat="1" applyFont="1" applyBorder="1" applyAlignment="1">
      <alignment horizontal="center" vertical="top" wrapText="1"/>
      <protection/>
    </xf>
    <xf numFmtId="4" fontId="62" fillId="0" borderId="0" xfId="55" applyNumberFormat="1">
      <alignment/>
      <protection/>
    </xf>
    <xf numFmtId="0" fontId="31" fillId="0" borderId="0" xfId="0" applyFont="1" applyAlignment="1">
      <alignment wrapText="1"/>
    </xf>
    <xf numFmtId="49" fontId="33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49" fontId="31" fillId="0" borderId="0" xfId="0" applyNumberFormat="1" applyFont="1" applyAlignment="1">
      <alignment wrapText="1"/>
    </xf>
    <xf numFmtId="49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" fontId="31" fillId="0" borderId="0" xfId="0" applyNumberFormat="1" applyFont="1" applyAlignment="1">
      <alignment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right" wrapText="1"/>
    </xf>
    <xf numFmtId="49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4" fontId="31" fillId="0" borderId="10" xfId="0" applyNumberFormat="1" applyFont="1" applyBorder="1" applyAlignment="1">
      <alignment horizontal="right" wrapText="1"/>
    </xf>
    <xf numFmtId="4" fontId="31" fillId="0" borderId="10" xfId="0" applyNumberFormat="1" applyFont="1" applyBorder="1" applyAlignment="1">
      <alignment horizontal="right" vertical="center" wrapText="1"/>
    </xf>
    <xf numFmtId="4" fontId="84" fillId="0" borderId="0" xfId="0" applyNumberFormat="1" applyFont="1" applyAlignment="1">
      <alignment wrapText="1"/>
    </xf>
    <xf numFmtId="49" fontId="31" fillId="0" borderId="10" xfId="0" applyNumberFormat="1" applyFont="1" applyBorder="1" applyAlignment="1">
      <alignment horizont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4" fontId="33" fillId="0" borderId="10" xfId="0" applyNumberFormat="1" applyFont="1" applyBorder="1" applyAlignment="1">
      <alignment horizontal="right" vertical="center" wrapText="1"/>
    </xf>
    <xf numFmtId="0" fontId="34" fillId="0" borderId="10" xfId="54" applyFont="1" applyBorder="1" applyAlignment="1">
      <alignment horizontal="center" vertical="center" wrapText="1"/>
      <protection/>
    </xf>
    <xf numFmtId="49" fontId="35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4" fontId="22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vertical="center"/>
    </xf>
    <xf numFmtId="4" fontId="22" fillId="40" borderId="0" xfId="0" applyNumberFormat="1" applyFont="1" applyFill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4" fontId="31" fillId="0" borderId="13" xfId="0" applyNumberFormat="1" applyFont="1" applyBorder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" fontId="31" fillId="0" borderId="15" xfId="0" applyNumberFormat="1" applyFont="1" applyBorder="1" applyAlignment="1">
      <alignment horizontal="right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" fontId="33" fillId="0" borderId="17" xfId="0" applyNumberFormat="1" applyFont="1" applyBorder="1" applyAlignment="1">
      <alignment horizontal="right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wrapText="1"/>
    </xf>
    <xf numFmtId="4" fontId="31" fillId="0" borderId="17" xfId="0" applyNumberFormat="1" applyFont="1" applyBorder="1" applyAlignment="1">
      <alignment horizontal="right" vertical="center" wrapText="1"/>
    </xf>
    <xf numFmtId="0" fontId="31" fillId="0" borderId="17" xfId="0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49" fontId="33" fillId="0" borderId="14" xfId="0" applyNumberFormat="1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4" fontId="33" fillId="0" borderId="15" xfId="0" applyNumberFormat="1" applyFont="1" applyBorder="1" applyAlignment="1">
      <alignment horizontal="right" wrapText="1"/>
    </xf>
    <xf numFmtId="49" fontId="31" fillId="0" borderId="14" xfId="0" applyNumberFormat="1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4" fontId="31" fillId="0" borderId="15" xfId="0" applyNumberFormat="1" applyFont="1" applyBorder="1" applyAlignment="1">
      <alignment horizontal="right" wrapText="1"/>
    </xf>
    <xf numFmtId="4" fontId="31" fillId="0" borderId="15" xfId="0" applyNumberFormat="1" applyFont="1" applyBorder="1" applyAlignment="1">
      <alignment horizontal="right" vertical="center" wrapText="1"/>
    </xf>
    <xf numFmtId="4" fontId="33" fillId="0" borderId="13" xfId="0" applyNumberFormat="1" applyFont="1" applyBorder="1" applyAlignment="1">
      <alignment horizontal="right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wrapText="1"/>
    </xf>
    <xf numFmtId="49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49" fontId="31" fillId="0" borderId="14" xfId="0" applyNumberFormat="1" applyFont="1" applyBorder="1" applyAlignment="1">
      <alignment horizontal="center" wrapText="1"/>
    </xf>
    <xf numFmtId="4" fontId="31" fillId="0" borderId="15" xfId="0" applyNumberFormat="1" applyFont="1" applyBorder="1" applyAlignment="1">
      <alignment horizontal="right" wrapText="1"/>
    </xf>
    <xf numFmtId="0" fontId="31" fillId="0" borderId="19" xfId="0" applyFont="1" applyBorder="1" applyAlignment="1">
      <alignment horizontal="left" wrapText="1"/>
    </xf>
    <xf numFmtId="4" fontId="31" fillId="0" borderId="13" xfId="0" applyNumberFormat="1" applyFont="1" applyBorder="1" applyAlignment="1">
      <alignment horizontal="right" wrapText="1"/>
    </xf>
    <xf numFmtId="4" fontId="33" fillId="0" borderId="13" xfId="0" applyNumberFormat="1" applyFont="1" applyBorder="1" applyAlignment="1">
      <alignment horizontal="right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4" fontId="33" fillId="0" borderId="15" xfId="0" applyNumberFormat="1" applyFont="1" applyBorder="1" applyAlignment="1">
      <alignment horizontal="right" vertical="center" wrapText="1"/>
    </xf>
    <xf numFmtId="49" fontId="35" fillId="0" borderId="22" xfId="0" applyNumberFormat="1" applyFont="1" applyBorder="1" applyAlignment="1">
      <alignment wrapText="1"/>
    </xf>
    <xf numFmtId="0" fontId="35" fillId="0" borderId="23" xfId="0" applyFont="1" applyBorder="1" applyAlignment="1">
      <alignment horizontal="center" wrapText="1"/>
    </xf>
    <xf numFmtId="4" fontId="35" fillId="0" borderId="23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4" fontId="33" fillId="0" borderId="25" xfId="0" applyNumberFormat="1" applyFont="1" applyBorder="1" applyAlignment="1">
      <alignment horizontal="center" vertical="center" wrapText="1"/>
    </xf>
    <xf numFmtId="4" fontId="31" fillId="0" borderId="26" xfId="0" applyNumberFormat="1" applyFont="1" applyBorder="1" applyAlignment="1">
      <alignment horizontal="right" wrapText="1"/>
    </xf>
    <xf numFmtId="1" fontId="5" fillId="0" borderId="10" xfId="53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54" applyFont="1" applyAlignment="1">
      <alignment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6" fillId="0" borderId="0" xfId="54" applyFont="1" applyAlignment="1">
      <alignment horizontal="right" vertical="center" wrapText="1"/>
      <protection/>
    </xf>
    <xf numFmtId="0" fontId="16" fillId="0" borderId="10" xfId="54" applyFont="1" applyBorder="1" applyAlignment="1">
      <alignment horizontal="right" vertical="center" wrapText="1"/>
      <protection/>
    </xf>
    <xf numFmtId="49" fontId="17" fillId="0" borderId="27" xfId="54" applyNumberFormat="1" applyFont="1" applyBorder="1" applyAlignment="1">
      <alignment horizontal="center" vertical="center" wrapText="1"/>
      <protection/>
    </xf>
    <xf numFmtId="49" fontId="21" fillId="0" borderId="27" xfId="54" applyNumberFormat="1" applyFont="1" applyBorder="1" applyAlignment="1">
      <alignment horizontal="center" vertical="center" wrapText="1"/>
      <protection/>
    </xf>
    <xf numFmtId="180" fontId="16" fillId="0" borderId="10" xfId="54" applyNumberFormat="1" applyFont="1" applyBorder="1" applyAlignment="1" applyProtection="1">
      <alignment horizontal="center" vertical="center" wrapText="1"/>
      <protection hidden="1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54" applyFont="1" applyBorder="1" applyAlignment="1" applyProtection="1">
      <alignment horizontal="left" vertical="center" wrapText="1"/>
      <protection hidden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10" xfId="54" applyFont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>
      <alignment vertical="center" wrapText="1"/>
    </xf>
    <xf numFmtId="4" fontId="16" fillId="0" borderId="0" xfId="54" applyNumberFormat="1" applyFont="1" applyAlignment="1">
      <alignment horizontal="right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4" fontId="16" fillId="0" borderId="0" xfId="0" applyNumberFormat="1" applyFont="1" applyAlignment="1">
      <alignment vertical="center" wrapText="1"/>
    </xf>
    <xf numFmtId="4" fontId="8" fillId="0" borderId="10" xfId="54" applyNumberFormat="1" applyFont="1" applyFill="1" applyBorder="1" applyAlignment="1">
      <alignment horizontal="right" vertical="center" wrapText="1"/>
      <protection/>
    </xf>
    <xf numFmtId="4" fontId="5" fillId="0" borderId="10" xfId="54" applyNumberFormat="1" applyFont="1" applyFill="1" applyBorder="1" applyAlignment="1">
      <alignment horizontal="right" vertical="center" wrapText="1"/>
      <protection/>
    </xf>
    <xf numFmtId="4" fontId="8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6" fillId="0" borderId="10" xfId="54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justify" vertical="center" wrapText="1"/>
      <protection/>
    </xf>
    <xf numFmtId="0" fontId="17" fillId="0" borderId="10" xfId="54" applyFont="1" applyFill="1" applyBorder="1" applyAlignment="1">
      <alignment horizontal="justify" vertical="center" wrapText="1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5" fillId="0" borderId="10" xfId="54" applyFont="1" applyFill="1" applyBorder="1" applyAlignment="1">
      <alignment horizontal="center" vertical="center" wrapText="1"/>
      <protection/>
    </xf>
    <xf numFmtId="0" fontId="86" fillId="0" borderId="10" xfId="0" applyFont="1" applyBorder="1" applyAlignment="1">
      <alignment horizontal="center" vertical="center" wrapText="1"/>
    </xf>
    <xf numFmtId="0" fontId="5" fillId="0" borderId="11" xfId="54" applyFont="1" applyFill="1" applyBorder="1" applyAlignment="1">
      <alignment horizontal="center" vertical="center" wrapText="1"/>
      <protection/>
    </xf>
    <xf numFmtId="4" fontId="17" fillId="0" borderId="10" xfId="54" applyNumberFormat="1" applyFont="1" applyFill="1" applyBorder="1" applyAlignment="1">
      <alignment horizontal="right" vertical="center" wrapText="1"/>
      <protection/>
    </xf>
    <xf numFmtId="4" fontId="24" fillId="0" borderId="10" xfId="54" applyNumberFormat="1" applyFont="1" applyFill="1" applyBorder="1" applyAlignment="1">
      <alignment horizontal="right" vertical="center" wrapText="1"/>
      <protection/>
    </xf>
    <xf numFmtId="49" fontId="16" fillId="0" borderId="28" xfId="54" applyNumberFormat="1" applyFont="1" applyFill="1" applyBorder="1" applyAlignment="1">
      <alignment horizontal="center" vertical="center" wrapText="1"/>
      <protection/>
    </xf>
    <xf numFmtId="49" fontId="16" fillId="0" borderId="29" xfId="54" applyNumberFormat="1" applyFont="1" applyFill="1" applyBorder="1" applyAlignment="1">
      <alignment horizontal="center" vertical="center" wrapText="1"/>
      <protection/>
    </xf>
    <xf numFmtId="49" fontId="16" fillId="0" borderId="30" xfId="54" applyNumberFormat="1" applyFont="1" applyFill="1" applyBorder="1" applyAlignment="1">
      <alignment horizontal="center" vertical="center" wrapText="1"/>
      <protection/>
    </xf>
    <xf numFmtId="0" fontId="30" fillId="0" borderId="31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49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 wrapText="1"/>
    </xf>
    <xf numFmtId="49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right" vertical="center" wrapText="1"/>
    </xf>
    <xf numFmtId="49" fontId="31" fillId="0" borderId="0" xfId="0" applyNumberFormat="1" applyFont="1" applyAlignment="1">
      <alignment horizontal="center" vertical="center" wrapText="1"/>
    </xf>
    <xf numFmtId="49" fontId="33" fillId="0" borderId="32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right" vertical="center" wrapText="1"/>
    </xf>
    <xf numFmtId="4" fontId="33" fillId="0" borderId="33" xfId="0" applyNumberFormat="1" applyFont="1" applyBorder="1" applyAlignment="1">
      <alignment horizontal="right" vertical="center" wrapText="1"/>
    </xf>
    <xf numFmtId="4" fontId="5" fillId="0" borderId="0" xfId="53" applyNumberFormat="1" applyFont="1" applyAlignment="1">
      <alignment horizontal="right" vertical="center" wrapText="1"/>
      <protection/>
    </xf>
    <xf numFmtId="0" fontId="6" fillId="0" borderId="29" xfId="53" applyFont="1" applyBorder="1" applyAlignment="1" applyProtection="1">
      <alignment horizontal="center" vertical="center" wrapText="1"/>
      <protection hidden="1"/>
    </xf>
    <xf numFmtId="49" fontId="16" fillId="0" borderId="34" xfId="54" applyNumberFormat="1" applyFont="1" applyFill="1" applyBorder="1" applyAlignment="1">
      <alignment horizontal="center" vertical="center" wrapText="1"/>
      <protection/>
    </xf>
    <xf numFmtId="49" fontId="16" fillId="0" borderId="35" xfId="54" applyNumberFormat="1" applyFont="1" applyFill="1" applyBorder="1" applyAlignment="1">
      <alignment horizontal="center" vertical="center" wrapText="1"/>
      <protection/>
    </xf>
    <xf numFmtId="49" fontId="16" fillId="0" borderId="36" xfId="54" applyNumberFormat="1" applyFont="1" applyFill="1" applyBorder="1" applyAlignment="1">
      <alignment horizontal="center" vertical="center" wrapText="1"/>
      <protection/>
    </xf>
    <xf numFmtId="49" fontId="16" fillId="0" borderId="37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Border="1" applyAlignment="1">
      <alignment horizontal="center" vertical="center" wrapText="1"/>
      <protection/>
    </xf>
    <xf numFmtId="49" fontId="16" fillId="0" borderId="38" xfId="54" applyNumberFormat="1" applyFont="1" applyFill="1" applyBorder="1" applyAlignment="1">
      <alignment horizontal="center" vertical="center" wrapText="1"/>
      <protection/>
    </xf>
    <xf numFmtId="49" fontId="16" fillId="0" borderId="28" xfId="54" applyNumberFormat="1" applyFont="1" applyFill="1" applyBorder="1" applyAlignment="1">
      <alignment horizontal="center" vertical="center" wrapText="1"/>
      <protection/>
    </xf>
    <xf numFmtId="49" fontId="16" fillId="0" borderId="29" xfId="54" applyNumberFormat="1" applyFont="1" applyFill="1" applyBorder="1" applyAlignment="1">
      <alignment horizontal="center" vertical="center" wrapText="1"/>
      <protection/>
    </xf>
    <xf numFmtId="49" fontId="16" fillId="0" borderId="30" xfId="54" applyNumberFormat="1" applyFont="1" applyFill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81" fillId="0" borderId="31" xfId="55" applyFont="1" applyBorder="1" applyAlignment="1">
      <alignment horizontal="center" vertical="center" wrapText="1"/>
      <protection/>
    </xf>
    <xf numFmtId="0" fontId="81" fillId="0" borderId="39" xfId="55" applyFont="1" applyBorder="1" applyAlignment="1">
      <alignment horizontal="center" vertical="center" wrapText="1"/>
      <protection/>
    </xf>
    <xf numFmtId="0" fontId="81" fillId="0" borderId="12" xfId="55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right" vertical="center" wrapText="1"/>
    </xf>
    <xf numFmtId="0" fontId="17" fillId="0" borderId="31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12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87" fillId="0" borderId="0" xfId="55" applyFont="1" applyAlignment="1">
      <alignment horizontal="center"/>
      <protection/>
    </xf>
    <xf numFmtId="0" fontId="5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right" vertical="center"/>
    </xf>
    <xf numFmtId="0" fontId="16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7" fillId="0" borderId="0" xfId="54" applyFont="1" applyFill="1" applyAlignment="1">
      <alignment horizontal="center" vertical="center"/>
      <protection/>
    </xf>
    <xf numFmtId="0" fontId="9" fillId="0" borderId="0" xfId="54" applyFont="1" applyFill="1" applyAlignment="1">
      <alignment horizontal="center" vertical="center"/>
      <protection/>
    </xf>
    <xf numFmtId="4" fontId="16" fillId="0" borderId="0" xfId="54" applyNumberFormat="1" applyFont="1" applyFill="1" applyAlignment="1">
      <alignment horizontal="right" vertical="center"/>
      <protection/>
    </xf>
    <xf numFmtId="0" fontId="16" fillId="0" borderId="0" xfId="54" applyFont="1" applyFill="1" applyAlignment="1">
      <alignment horizontal="right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 wrapText="1"/>
      <protection/>
    </xf>
    <xf numFmtId="4" fontId="16" fillId="0" borderId="27" xfId="54" applyNumberFormat="1" applyFont="1" applyFill="1" applyBorder="1" applyAlignment="1">
      <alignment horizontal="center" vertical="center" wrapText="1"/>
      <protection/>
    </xf>
    <xf numFmtId="0" fontId="17" fillId="0" borderId="31" xfId="54" applyFont="1" applyFill="1" applyBorder="1" applyAlignment="1">
      <alignment horizontal="center" vertical="center" wrapText="1"/>
      <protection/>
    </xf>
    <xf numFmtId="0" fontId="17" fillId="0" borderId="39" xfId="54" applyFont="1" applyFill="1" applyBorder="1" applyAlignment="1">
      <alignment horizontal="center" vertical="center" wrapText="1"/>
      <protection/>
    </xf>
    <xf numFmtId="0" fontId="17" fillId="0" borderId="12" xfId="54" applyFont="1" applyFill="1" applyBorder="1" applyAlignment="1">
      <alignment horizontal="center" vertical="center" wrapText="1"/>
      <protection/>
    </xf>
    <xf numFmtId="4" fontId="16" fillId="0" borderId="11" xfId="54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right" vertical="center" wrapText="1"/>
      <protection/>
    </xf>
    <xf numFmtId="49" fontId="17" fillId="0" borderId="27" xfId="54" applyNumberFormat="1" applyFont="1" applyFill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right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37" fillId="0" borderId="27" xfId="54" applyNumberFormat="1" applyFont="1" applyFill="1" applyBorder="1" applyAlignment="1">
      <alignment horizontal="center" vertical="center" wrapText="1"/>
      <protection/>
    </xf>
    <xf numFmtId="49" fontId="21" fillId="0" borderId="27" xfId="54" applyNumberFormat="1" applyFont="1" applyFill="1" applyBorder="1" applyAlignment="1">
      <alignment horizontal="center" vertical="center" wrapText="1"/>
      <protection/>
    </xf>
    <xf numFmtId="49" fontId="17" fillId="0" borderId="11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right" vertical="center"/>
    </xf>
    <xf numFmtId="18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" fontId="7" fillId="0" borderId="10" xfId="54" applyNumberFormat="1" applyFont="1" applyFill="1" applyBorder="1" applyAlignment="1">
      <alignment horizontal="right" vertical="center" wrapText="1"/>
      <protection/>
    </xf>
    <xf numFmtId="0" fontId="17" fillId="0" borderId="10" xfId="54" applyFont="1" applyFill="1" applyBorder="1" applyAlignment="1">
      <alignment horizontal="right" vertical="center" wrapText="1"/>
      <protection/>
    </xf>
    <xf numFmtId="0" fontId="1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16" fillId="0" borderId="10" xfId="54" applyFont="1" applyFill="1" applyBorder="1" applyAlignment="1" applyProtection="1">
      <alignment horizontal="left" vertical="center" wrapText="1"/>
      <protection hidden="1"/>
    </xf>
    <xf numFmtId="4" fontId="8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Fill="1" applyAlignment="1">
      <alignment horizontal="right" vertical="center"/>
    </xf>
    <xf numFmtId="0" fontId="36" fillId="0" borderId="10" xfId="54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 applyProtection="1">
      <alignment horizontal="right" vertical="center" wrapText="1"/>
      <protection hidden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6" fillId="0" borderId="10" xfId="54" applyFont="1" applyFill="1" applyBorder="1" applyAlignment="1">
      <alignment vertical="center"/>
      <protection/>
    </xf>
    <xf numFmtId="0" fontId="20" fillId="0" borderId="10" xfId="54" applyFont="1" applyFill="1" applyBorder="1" applyAlignment="1">
      <alignment horizontal="right" vertical="center" wrapText="1"/>
      <protection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4" fontId="21" fillId="0" borderId="10" xfId="54" applyNumberFormat="1" applyFont="1" applyFill="1" applyBorder="1" applyAlignment="1">
      <alignment horizontal="right" vertical="center" wrapText="1"/>
      <protection/>
    </xf>
    <xf numFmtId="0" fontId="16" fillId="0" borderId="31" xfId="55" applyFont="1" applyFill="1" applyBorder="1" applyAlignment="1">
      <alignment horizontal="center" vertical="center" wrapText="1"/>
      <protection/>
    </xf>
    <xf numFmtId="0" fontId="16" fillId="0" borderId="39" xfId="55" applyFont="1" applyFill="1" applyBorder="1" applyAlignment="1">
      <alignment horizontal="center" vertical="center" wrapText="1"/>
      <protection/>
    </xf>
    <xf numFmtId="0" fontId="16" fillId="0" borderId="12" xfId="55" applyFont="1" applyFill="1" applyBorder="1" applyAlignment="1">
      <alignment horizontal="center" vertical="center" wrapText="1"/>
      <protection/>
    </xf>
    <xf numFmtId="4" fontId="16" fillId="0" borderId="12" xfId="55" applyNumberFormat="1" applyFont="1" applyFill="1" applyBorder="1" applyAlignment="1">
      <alignment horizontal="right" vertical="center" wrapText="1"/>
      <protection/>
    </xf>
    <xf numFmtId="0" fontId="16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54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2" fillId="0" borderId="0" xfId="55" applyAlignment="1">
      <alignment horizontal="righ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 5" xfId="55"/>
    <cellStyle name="Обычный 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20-2022\2021-2023\&#1048;&#1079;&#1084;&#1077;&#1085;&#1077;&#1085;&#1080;&#1103;\06%20&#1048;&#1102;&#1085;&#1100;\&#1087;&#1088;&#1080;&#1083;&#1086;&#1078;&#1077;&#1085;&#1080;&#1103;%20&#1082;%20&#1088;&#1077;&#1096;&#1077;&#1085;&#1080;&#1102;%2017%20&#1086;&#1090;%2022.06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20\2020-2022\2021-2023\&#1087;&#1088;&#1086;&#1077;&#1082;&#1090;\&#1087;&#1088;&#1080;&#1083;&#1086;&#1078;&#1077;&#1085;&#1080;&#1103;%20&#1082;%20&#1088;&#1077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6">
        <row r="12">
          <cell r="G12">
            <v>1041777.07</v>
          </cell>
        </row>
        <row r="28">
          <cell r="G28">
            <v>155000</v>
          </cell>
        </row>
        <row r="51">
          <cell r="G51">
            <v>59000</v>
          </cell>
        </row>
      </sheetData>
      <sheetData sheetId="7">
        <row r="75">
          <cell r="J75">
            <v>5343273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5">
          <cell r="C55">
            <v>67224439.5</v>
          </cell>
        </row>
      </sheetData>
      <sheetData sheetId="6">
        <row r="172">
          <cell r="H172">
            <v>61224439.5</v>
          </cell>
        </row>
      </sheetData>
      <sheetData sheetId="7">
        <row r="57">
          <cell r="G57">
            <v>40000</v>
          </cell>
          <cell r="J57">
            <v>40000</v>
          </cell>
        </row>
        <row r="90">
          <cell r="G90">
            <v>1200000</v>
          </cell>
          <cell r="J90">
            <v>1200000</v>
          </cell>
        </row>
        <row r="158">
          <cell r="G158">
            <v>16320</v>
          </cell>
          <cell r="J158">
            <v>12240</v>
          </cell>
        </row>
        <row r="162">
          <cell r="G162">
            <v>300000</v>
          </cell>
          <cell r="J162">
            <v>300000</v>
          </cell>
        </row>
        <row r="168">
          <cell r="G168">
            <v>100000</v>
          </cell>
          <cell r="J168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zoomScalePageLayoutView="0" workbookViewId="0" topLeftCell="B1">
      <selection activeCell="B1" sqref="B1:C3"/>
    </sheetView>
  </sheetViews>
  <sheetFormatPr defaultColWidth="11.57421875" defaultRowHeight="12.75"/>
  <cols>
    <col min="1" max="1" width="42.28125" style="112" bestFit="1" customWidth="1"/>
    <col min="2" max="2" width="181.8515625" style="116" customWidth="1"/>
    <col min="3" max="3" width="23.7109375" style="138" bestFit="1" customWidth="1"/>
    <col min="4" max="4" width="18.57421875" style="113" bestFit="1" customWidth="1"/>
    <col min="5" max="5" width="18.421875" style="113" bestFit="1" customWidth="1"/>
    <col min="6" max="16384" width="11.57421875" style="113" customWidth="1"/>
  </cols>
  <sheetData>
    <row r="1" spans="2:3" ht="18.75" customHeight="1">
      <c r="B1" s="276" t="s">
        <v>664</v>
      </c>
      <c r="C1" s="276"/>
    </row>
    <row r="2" spans="2:3" ht="18.75" customHeight="1">
      <c r="B2" s="276"/>
      <c r="C2" s="276"/>
    </row>
    <row r="3" spans="2:3" ht="18.75" customHeight="1">
      <c r="B3" s="276"/>
      <c r="C3" s="276"/>
    </row>
    <row r="4" spans="2:3" ht="18.75">
      <c r="B4" s="114"/>
      <c r="C4" s="115"/>
    </row>
    <row r="5" spans="1:3" ht="48" customHeight="1">
      <c r="A5" s="277" t="s">
        <v>484</v>
      </c>
      <c r="B5" s="277"/>
      <c r="C5" s="277"/>
    </row>
    <row r="6" ht="20.25">
      <c r="C6" s="117" t="s">
        <v>330</v>
      </c>
    </row>
    <row r="7" spans="1:3" s="121" customFormat="1" ht="37.5">
      <c r="A7" s="118" t="s">
        <v>331</v>
      </c>
      <c r="B7" s="119" t="s">
        <v>332</v>
      </c>
      <c r="C7" s="120">
        <v>2022</v>
      </c>
    </row>
    <row r="8" spans="1:4" ht="18.75" customHeight="1">
      <c r="A8" s="278" t="s">
        <v>333</v>
      </c>
      <c r="B8" s="279"/>
      <c r="C8" s="122">
        <f>C9+C20</f>
        <v>46443740</v>
      </c>
      <c r="D8" s="123"/>
    </row>
    <row r="9" spans="1:4" ht="18.75" customHeight="1">
      <c r="A9" s="280" t="s">
        <v>334</v>
      </c>
      <c r="B9" s="281"/>
      <c r="C9" s="124">
        <f>C11+C13+C14+C17+C19+C18</f>
        <v>40140000</v>
      </c>
      <c r="D9" s="123"/>
    </row>
    <row r="10" spans="1:3" ht="18.75" customHeight="1">
      <c r="A10" s="125" t="s">
        <v>335</v>
      </c>
      <c r="B10" s="126" t="s">
        <v>336</v>
      </c>
      <c r="C10" s="124"/>
    </row>
    <row r="11" spans="1:3" ht="20.25">
      <c r="A11" s="125" t="s">
        <v>337</v>
      </c>
      <c r="B11" s="127" t="s">
        <v>338</v>
      </c>
      <c r="C11" s="128">
        <f>SUM(C12)</f>
        <v>3007000</v>
      </c>
    </row>
    <row r="12" spans="1:3" ht="20.25">
      <c r="A12" s="125" t="s">
        <v>339</v>
      </c>
      <c r="B12" s="127" t="s">
        <v>340</v>
      </c>
      <c r="C12" s="128">
        <v>3007000</v>
      </c>
    </row>
    <row r="13" spans="1:3" ht="20.25">
      <c r="A13" s="125" t="s">
        <v>341</v>
      </c>
      <c r="B13" s="127" t="s">
        <v>342</v>
      </c>
      <c r="C13" s="128">
        <v>41000</v>
      </c>
    </row>
    <row r="14" spans="1:3" ht="20.25">
      <c r="A14" s="125" t="s">
        <v>343</v>
      </c>
      <c r="B14" s="127" t="s">
        <v>344</v>
      </c>
      <c r="C14" s="128">
        <f>C15+C16</f>
        <v>32088000</v>
      </c>
    </row>
    <row r="15" spans="1:3" ht="40.5">
      <c r="A15" s="125" t="s">
        <v>345</v>
      </c>
      <c r="B15" s="127" t="s">
        <v>346</v>
      </c>
      <c r="C15" s="128">
        <v>6543000</v>
      </c>
    </row>
    <row r="16" spans="1:3" ht="20.25">
      <c r="A16" s="125" t="s">
        <v>347</v>
      </c>
      <c r="B16" s="127" t="s">
        <v>348</v>
      </c>
      <c r="C16" s="129">
        <v>25545000</v>
      </c>
    </row>
    <row r="17" spans="1:3" ht="40.5">
      <c r="A17" s="125" t="s">
        <v>349</v>
      </c>
      <c r="B17" s="127" t="s">
        <v>350</v>
      </c>
      <c r="C17" s="128">
        <v>10000</v>
      </c>
    </row>
    <row r="18" spans="1:3" ht="40.5">
      <c r="A18" s="125" t="s">
        <v>351</v>
      </c>
      <c r="B18" s="127" t="s">
        <v>352</v>
      </c>
      <c r="C18" s="128">
        <v>0</v>
      </c>
    </row>
    <row r="19" spans="1:3" ht="20.25">
      <c r="A19" s="125" t="s">
        <v>353</v>
      </c>
      <c r="B19" s="127" t="s">
        <v>354</v>
      </c>
      <c r="C19" s="128">
        <v>4994000</v>
      </c>
    </row>
    <row r="20" spans="1:3" ht="20.25" customHeight="1">
      <c r="A20" s="282" t="s">
        <v>355</v>
      </c>
      <c r="B20" s="283"/>
      <c r="C20" s="124">
        <f>C21+C23+C24+C27+C28+C29+C30+C31+C33+C32</f>
        <v>6303740</v>
      </c>
    </row>
    <row r="21" spans="1:3" ht="20.25">
      <c r="A21" s="125" t="s">
        <v>356</v>
      </c>
      <c r="B21" s="127" t="s">
        <v>357</v>
      </c>
      <c r="C21" s="128">
        <f>C22</f>
        <v>170000</v>
      </c>
    </row>
    <row r="22" spans="1:3" ht="40.5">
      <c r="A22" s="125" t="s">
        <v>358</v>
      </c>
      <c r="B22" s="127" t="s">
        <v>359</v>
      </c>
      <c r="C22" s="128">
        <v>170000</v>
      </c>
    </row>
    <row r="23" spans="1:3" ht="60.75">
      <c r="A23" s="125" t="s">
        <v>360</v>
      </c>
      <c r="B23" s="130" t="s">
        <v>361</v>
      </c>
      <c r="C23" s="128">
        <v>1080000</v>
      </c>
    </row>
    <row r="24" spans="1:3" ht="20.25">
      <c r="A24" s="125" t="s">
        <v>362</v>
      </c>
      <c r="B24" s="127" t="s">
        <v>363</v>
      </c>
      <c r="C24" s="128">
        <f>C25+C26</f>
        <v>850000</v>
      </c>
    </row>
    <row r="25" spans="1:3" ht="40.5">
      <c r="A25" s="125" t="s">
        <v>364</v>
      </c>
      <c r="B25" s="127" t="s">
        <v>365</v>
      </c>
      <c r="C25" s="128">
        <v>0</v>
      </c>
    </row>
    <row r="26" spans="1:3" ht="20.25">
      <c r="A26" s="125" t="s">
        <v>366</v>
      </c>
      <c r="B26" s="127" t="s">
        <v>367</v>
      </c>
      <c r="C26" s="128">
        <v>850000</v>
      </c>
    </row>
    <row r="27" spans="1:3" ht="20.25">
      <c r="A27" s="125" t="s">
        <v>368</v>
      </c>
      <c r="B27" s="127" t="s">
        <v>369</v>
      </c>
      <c r="C27" s="128">
        <v>0</v>
      </c>
    </row>
    <row r="28" spans="1:3" ht="60.75">
      <c r="A28" s="125" t="s">
        <v>370</v>
      </c>
      <c r="B28" s="127" t="s">
        <v>371</v>
      </c>
      <c r="C28" s="128">
        <v>0</v>
      </c>
    </row>
    <row r="29" spans="1:3" ht="40.5">
      <c r="A29" s="125" t="s">
        <v>372</v>
      </c>
      <c r="B29" s="127" t="s">
        <v>373</v>
      </c>
      <c r="C29" s="128">
        <v>4000000</v>
      </c>
    </row>
    <row r="30" spans="1:3" ht="40.5">
      <c r="A30" s="131" t="s">
        <v>374</v>
      </c>
      <c r="B30" s="127" t="s">
        <v>375</v>
      </c>
      <c r="C30" s="128">
        <v>0</v>
      </c>
    </row>
    <row r="31" spans="1:3" ht="20.25">
      <c r="A31" s="125" t="s">
        <v>376</v>
      </c>
      <c r="B31" s="127" t="s">
        <v>377</v>
      </c>
      <c r="C31" s="128">
        <v>200000</v>
      </c>
    </row>
    <row r="32" spans="1:3" ht="20.25">
      <c r="A32" s="125" t="s">
        <v>378</v>
      </c>
      <c r="B32" s="127" t="s">
        <v>377</v>
      </c>
      <c r="C32" s="128">
        <v>3740</v>
      </c>
    </row>
    <row r="33" spans="1:3" ht="40.5">
      <c r="A33" s="125" t="s">
        <v>379</v>
      </c>
      <c r="B33" s="127" t="s">
        <v>380</v>
      </c>
      <c r="C33" s="128">
        <v>0</v>
      </c>
    </row>
    <row r="34" spans="1:3" ht="22.5">
      <c r="A34" s="125" t="s">
        <v>381</v>
      </c>
      <c r="B34" s="119" t="s">
        <v>382</v>
      </c>
      <c r="C34" s="122">
        <f>C36+C39+C49+C51+C54</f>
        <v>20712247.46</v>
      </c>
    </row>
    <row r="35" spans="1:5" ht="20.25">
      <c r="A35" s="125" t="s">
        <v>383</v>
      </c>
      <c r="B35" s="127" t="s">
        <v>384</v>
      </c>
      <c r="C35" s="124">
        <f>C36</f>
        <v>3519000</v>
      </c>
      <c r="D35" s="132"/>
      <c r="E35" s="133"/>
    </row>
    <row r="36" spans="1:5" ht="20.25">
      <c r="A36" s="125" t="s">
        <v>385</v>
      </c>
      <c r="B36" s="127" t="s">
        <v>386</v>
      </c>
      <c r="C36" s="124">
        <f>C37+C38</f>
        <v>3519000</v>
      </c>
      <c r="D36" s="134"/>
      <c r="E36" s="134"/>
    </row>
    <row r="37" spans="1:5" ht="20.25">
      <c r="A37" s="125" t="s">
        <v>387</v>
      </c>
      <c r="B37" s="127" t="s">
        <v>388</v>
      </c>
      <c r="C37" s="128">
        <f>3391000+128000</f>
        <v>3519000</v>
      </c>
      <c r="D37" s="135"/>
      <c r="E37" s="135"/>
    </row>
    <row r="38" spans="1:5" ht="40.5">
      <c r="A38" s="125" t="s">
        <v>389</v>
      </c>
      <c r="B38" s="127" t="s">
        <v>390</v>
      </c>
      <c r="C38" s="128">
        <v>0</v>
      </c>
      <c r="D38" s="135"/>
      <c r="E38" s="135"/>
    </row>
    <row r="39" spans="1:5" ht="20.25">
      <c r="A39" s="125" t="s">
        <v>391</v>
      </c>
      <c r="B39" s="127" t="s">
        <v>392</v>
      </c>
      <c r="C39" s="124">
        <f>C40+C41+C42+C43+C44+C45+C46+C47+C48</f>
        <v>13348255</v>
      </c>
      <c r="D39" s="134"/>
      <c r="E39" s="136"/>
    </row>
    <row r="40" spans="1:3" ht="40.5">
      <c r="A40" s="125" t="s">
        <v>393</v>
      </c>
      <c r="B40" s="127" t="s">
        <v>394</v>
      </c>
      <c r="C40" s="128">
        <f>5343273+5994488</f>
        <v>11337761</v>
      </c>
    </row>
    <row r="41" spans="1:3" ht="20.25">
      <c r="A41" s="125" t="s">
        <v>395</v>
      </c>
      <c r="B41" s="127" t="s">
        <v>396</v>
      </c>
      <c r="C41" s="128">
        <v>678426</v>
      </c>
    </row>
    <row r="42" spans="1:3" ht="20.25">
      <c r="A42" s="125" t="s">
        <v>397</v>
      </c>
      <c r="B42" s="127" t="s">
        <v>398</v>
      </c>
      <c r="C42" s="128">
        <v>0</v>
      </c>
    </row>
    <row r="43" spans="1:3" ht="81">
      <c r="A43" s="125" t="s">
        <v>399</v>
      </c>
      <c r="B43" s="130" t="s">
        <v>400</v>
      </c>
      <c r="C43" s="128">
        <v>0</v>
      </c>
    </row>
    <row r="44" spans="1:3" ht="60.75">
      <c r="A44" s="125" t="s">
        <v>401</v>
      </c>
      <c r="B44" s="130" t="s">
        <v>402</v>
      </c>
      <c r="C44" s="128">
        <v>0</v>
      </c>
    </row>
    <row r="45" spans="1:3" ht="40.5">
      <c r="A45" s="125" t="s">
        <v>403</v>
      </c>
      <c r="B45" s="130" t="s">
        <v>404</v>
      </c>
      <c r="C45" s="128">
        <v>61200</v>
      </c>
    </row>
    <row r="46" spans="1:3" ht="20.25">
      <c r="A46" s="125" t="s">
        <v>405</v>
      </c>
      <c r="B46" s="130" t="s">
        <v>406</v>
      </c>
      <c r="C46" s="128"/>
    </row>
    <row r="47" spans="1:3" ht="40.5">
      <c r="A47" s="125" t="s">
        <v>407</v>
      </c>
      <c r="B47" s="130" t="s">
        <v>408</v>
      </c>
      <c r="C47" s="128">
        <v>0</v>
      </c>
    </row>
    <row r="48" spans="1:3" ht="20.25">
      <c r="A48" s="125" t="s">
        <v>409</v>
      </c>
      <c r="B48" s="130" t="s">
        <v>410</v>
      </c>
      <c r="C48" s="128">
        <v>1270868</v>
      </c>
    </row>
    <row r="49" spans="1:3" ht="20.25">
      <c r="A49" s="125" t="s">
        <v>411</v>
      </c>
      <c r="B49" s="130" t="s">
        <v>412</v>
      </c>
      <c r="C49" s="124">
        <f>C50</f>
        <v>487824</v>
      </c>
    </row>
    <row r="50" spans="1:3" ht="40.5">
      <c r="A50" s="125" t="s">
        <v>413</v>
      </c>
      <c r="B50" s="127" t="s">
        <v>414</v>
      </c>
      <c r="C50" s="128">
        <v>487824</v>
      </c>
    </row>
    <row r="51" spans="1:3" ht="20.25">
      <c r="A51" s="125" t="s">
        <v>415</v>
      </c>
      <c r="B51" s="127" t="s">
        <v>416</v>
      </c>
      <c r="C51" s="124">
        <f>C52+C53</f>
        <v>1957168.46</v>
      </c>
    </row>
    <row r="52" spans="1:3" ht="40.5">
      <c r="A52" s="125" t="s">
        <v>417</v>
      </c>
      <c r="B52" s="127" t="s">
        <v>418</v>
      </c>
      <c r="C52" s="128">
        <f>1657168.46+300000</f>
        <v>1957168.46</v>
      </c>
    </row>
    <row r="53" spans="1:3" ht="20.25">
      <c r="A53" s="125" t="s">
        <v>419</v>
      </c>
      <c r="B53" s="127" t="s">
        <v>420</v>
      </c>
      <c r="C53" s="128">
        <v>0</v>
      </c>
    </row>
    <row r="54" spans="1:3" ht="20.25" customHeight="1">
      <c r="A54" s="284" t="s">
        <v>421</v>
      </c>
      <c r="B54" s="285"/>
      <c r="C54" s="124">
        <f>C55+C56+C57</f>
        <v>1400000</v>
      </c>
    </row>
    <row r="55" spans="1:3" ht="40.5">
      <c r="A55" s="125" t="s">
        <v>422</v>
      </c>
      <c r="B55" s="127" t="s">
        <v>423</v>
      </c>
      <c r="C55" s="128">
        <v>30000</v>
      </c>
    </row>
    <row r="56" spans="1:3" ht="40.5">
      <c r="A56" s="125" t="s">
        <v>424</v>
      </c>
      <c r="B56" s="127" t="s">
        <v>425</v>
      </c>
      <c r="C56" s="128">
        <v>220000</v>
      </c>
    </row>
    <row r="57" spans="1:3" ht="20.25">
      <c r="A57" s="125" t="s">
        <v>426</v>
      </c>
      <c r="B57" s="127" t="s">
        <v>427</v>
      </c>
      <c r="C57" s="128">
        <f>50000+1100000</f>
        <v>1150000</v>
      </c>
    </row>
    <row r="58" spans="1:4" ht="18.75" customHeight="1">
      <c r="A58" s="274" t="s">
        <v>428</v>
      </c>
      <c r="B58" s="275"/>
      <c r="C58" s="122">
        <f>C8+C34</f>
        <v>67155987.46000001</v>
      </c>
      <c r="D58" s="123"/>
    </row>
    <row r="59" spans="2:3" ht="18.75">
      <c r="B59" s="137"/>
      <c r="C59" s="135"/>
    </row>
    <row r="60" ht="18.75">
      <c r="C60" s="135"/>
    </row>
    <row r="62" spans="2:3" ht="18.75">
      <c r="B62" s="139"/>
      <c r="C62" s="135"/>
    </row>
    <row r="63" spans="2:3" ht="18.75">
      <c r="B63" s="139"/>
      <c r="C63" s="140"/>
    </row>
    <row r="64" ht="18.75">
      <c r="C64" s="135"/>
    </row>
    <row r="65" ht="18.75">
      <c r="C65" s="135"/>
    </row>
    <row r="66" ht="18.75">
      <c r="C66" s="135"/>
    </row>
  </sheetData>
  <sheetProtection/>
  <mergeCells count="7">
    <mergeCell ref="A58:B58"/>
    <mergeCell ref="B1:C3"/>
    <mergeCell ref="A5:C5"/>
    <mergeCell ref="A8:B8"/>
    <mergeCell ref="A9:B9"/>
    <mergeCell ref="A20:B20"/>
    <mergeCell ref="A54:B54"/>
  </mergeCells>
  <printOptions/>
  <pageMargins left="0.7" right="0.7" top="0.75" bottom="0.75" header="0.3" footer="0.3"/>
  <pageSetup horizontalDpi="600" verticalDpi="600" orientation="landscape" paperSize="9" scale="53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PageLayoutView="0" workbookViewId="0" topLeftCell="A2">
      <selection activeCell="D2" sqref="D2:E4"/>
    </sheetView>
  </sheetViews>
  <sheetFormatPr defaultColWidth="9.140625" defaultRowHeight="12.75"/>
  <cols>
    <col min="1" max="1" width="5.8515625" style="141" customWidth="1"/>
    <col min="2" max="2" width="21.421875" style="141" customWidth="1"/>
    <col min="3" max="3" width="43.140625" style="141" customWidth="1"/>
    <col min="4" max="4" width="29.7109375" style="141" bestFit="1" customWidth="1"/>
    <col min="5" max="5" width="12.00390625" style="141" bestFit="1" customWidth="1"/>
    <col min="6" max="16384" width="9.140625" style="141" customWidth="1"/>
  </cols>
  <sheetData>
    <row r="1" ht="15">
      <c r="D1" s="142" t="s">
        <v>482</v>
      </c>
    </row>
    <row r="2" spans="4:5" ht="15">
      <c r="D2" s="314" t="s">
        <v>673</v>
      </c>
      <c r="E2" s="314"/>
    </row>
    <row r="3" spans="4:5" ht="15">
      <c r="D3" s="314"/>
      <c r="E3" s="314"/>
    </row>
    <row r="4" spans="4:5" ht="15">
      <c r="D4" s="314"/>
      <c r="E4" s="314"/>
    </row>
    <row r="5" ht="15.75">
      <c r="D5" s="143"/>
    </row>
    <row r="6" spans="1:4" ht="15">
      <c r="A6" s="319" t="s">
        <v>429</v>
      </c>
      <c r="B6" s="319"/>
      <c r="C6" s="319"/>
      <c r="D6" s="319"/>
    </row>
    <row r="7" spans="1:4" ht="15">
      <c r="A7" s="319" t="s">
        <v>430</v>
      </c>
      <c r="B7" s="319"/>
      <c r="C7" s="319"/>
      <c r="D7" s="319"/>
    </row>
    <row r="8" spans="1:4" ht="15">
      <c r="A8" s="319" t="s">
        <v>629</v>
      </c>
      <c r="B8" s="319"/>
      <c r="C8" s="319"/>
      <c r="D8" s="319"/>
    </row>
    <row r="9" ht="15">
      <c r="E9" s="141" t="s">
        <v>330</v>
      </c>
    </row>
    <row r="10" spans="1:5" ht="15.75">
      <c r="A10" s="144" t="s">
        <v>431</v>
      </c>
      <c r="B10" s="144" t="s">
        <v>432</v>
      </c>
      <c r="C10" s="145" t="s">
        <v>47</v>
      </c>
      <c r="D10" s="144" t="s">
        <v>627</v>
      </c>
      <c r="E10" s="144" t="s">
        <v>628</v>
      </c>
    </row>
    <row r="11" spans="1:5" ht="38.25">
      <c r="A11" s="146">
        <v>1</v>
      </c>
      <c r="B11" s="147" t="s">
        <v>434</v>
      </c>
      <c r="C11" s="148" t="s">
        <v>435</v>
      </c>
      <c r="D11" s="149">
        <f>D12-D14</f>
        <v>0</v>
      </c>
      <c r="E11" s="144">
        <v>0</v>
      </c>
    </row>
    <row r="12" spans="1:5" ht="38.25">
      <c r="A12" s="146">
        <v>2</v>
      </c>
      <c r="B12" s="147" t="s">
        <v>436</v>
      </c>
      <c r="C12" s="148" t="s">
        <v>437</v>
      </c>
      <c r="D12" s="149">
        <v>0</v>
      </c>
      <c r="E12" s="144">
        <v>0</v>
      </c>
    </row>
    <row r="13" spans="1:5" ht="22.5">
      <c r="A13" s="146">
        <v>3</v>
      </c>
      <c r="B13" s="147" t="s">
        <v>438</v>
      </c>
      <c r="C13" s="147" t="s">
        <v>439</v>
      </c>
      <c r="D13" s="149">
        <v>0</v>
      </c>
      <c r="E13" s="144">
        <v>0</v>
      </c>
    </row>
    <row r="14" spans="1:5" ht="38.25">
      <c r="A14" s="146">
        <v>4</v>
      </c>
      <c r="B14" s="147" t="s">
        <v>440</v>
      </c>
      <c r="C14" s="148" t="s">
        <v>441</v>
      </c>
      <c r="D14" s="149">
        <v>0</v>
      </c>
      <c r="E14" s="144">
        <v>0</v>
      </c>
    </row>
    <row r="15" spans="1:5" ht="25.5">
      <c r="A15" s="146">
        <v>5</v>
      </c>
      <c r="B15" s="147" t="s">
        <v>442</v>
      </c>
      <c r="C15" s="148" t="s">
        <v>443</v>
      </c>
      <c r="D15" s="149">
        <f>D17-D16</f>
        <v>0</v>
      </c>
      <c r="E15" s="149">
        <v>0</v>
      </c>
    </row>
    <row r="16" spans="1:5" ht="25.5">
      <c r="A16" s="146">
        <v>6</v>
      </c>
      <c r="B16" s="150" t="s">
        <v>444</v>
      </c>
      <c r="C16" s="151" t="s">
        <v>445</v>
      </c>
      <c r="D16" s="149">
        <f>2!C55</f>
        <v>59340290</v>
      </c>
      <c r="E16" s="149">
        <f>2!D55</f>
        <v>61834339</v>
      </c>
    </row>
    <row r="17" spans="1:5" ht="25.5">
      <c r="A17" s="146">
        <v>7</v>
      </c>
      <c r="B17" s="150" t="s">
        <v>446</v>
      </c>
      <c r="C17" s="151" t="s">
        <v>447</v>
      </c>
      <c r="D17" s="149">
        <f>4!C43</f>
        <v>59340290</v>
      </c>
      <c r="E17" s="149">
        <f>4!D43</f>
        <v>61834339</v>
      </c>
    </row>
    <row r="18" spans="1:5" ht="25.5">
      <c r="A18" s="153"/>
      <c r="B18" s="150"/>
      <c r="C18" s="154" t="s">
        <v>448</v>
      </c>
      <c r="D18" s="155">
        <f>D15-D11</f>
        <v>0</v>
      </c>
      <c r="E18" s="155">
        <f>E15-E11</f>
        <v>0</v>
      </c>
    </row>
    <row r="20" ht="15" hidden="1">
      <c r="D20" s="156" t="e">
        <f>D16+D15-#REF!</f>
        <v>#REF!</v>
      </c>
    </row>
    <row r="21" ht="15" hidden="1">
      <c r="C21" s="156"/>
    </row>
    <row r="22" ht="15" hidden="1">
      <c r="D22" s="156" t="e">
        <f>D15+D16+#REF!-#REF!</f>
        <v>#REF!</v>
      </c>
    </row>
    <row r="23" ht="15" hidden="1">
      <c r="D23" s="156" t="e">
        <f>#REF!+D15+D16-#REF!-D17</f>
        <v>#REF!</v>
      </c>
    </row>
    <row r="24" ht="15" hidden="1">
      <c r="D24" s="156">
        <f>D17-D16</f>
        <v>0</v>
      </c>
    </row>
    <row r="25" ht="15" hidden="1"/>
    <row r="26" ht="15" hidden="1">
      <c r="D26" s="141">
        <v>53240296</v>
      </c>
    </row>
    <row r="27" ht="15" hidden="1">
      <c r="D27" s="141">
        <v>46240296</v>
      </c>
    </row>
    <row r="28" ht="15" hidden="1"/>
    <row r="29" ht="15" hidden="1"/>
    <row r="30" ht="15" hidden="1">
      <c r="D30" s="156" t="e">
        <f>D15-#REF!</f>
        <v>#REF!</v>
      </c>
    </row>
    <row r="31" ht="15" hidden="1">
      <c r="D31" s="156" t="e">
        <f>D16-D17-#REF!</f>
        <v>#REF!</v>
      </c>
    </row>
  </sheetData>
  <sheetProtection/>
  <mergeCells count="4">
    <mergeCell ref="A6:D6"/>
    <mergeCell ref="A7:D7"/>
    <mergeCell ref="A8:D8"/>
    <mergeCell ref="D2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60" zoomScaleNormal="68" zoomScalePageLayoutView="0" workbookViewId="0" topLeftCell="A1">
      <selection activeCell="B4" sqref="B4"/>
    </sheetView>
  </sheetViews>
  <sheetFormatPr defaultColWidth="11.57421875" defaultRowHeight="12.75"/>
  <cols>
    <col min="1" max="1" width="42.28125" style="112" bestFit="1" customWidth="1"/>
    <col min="2" max="2" width="181.8515625" style="116" customWidth="1"/>
    <col min="3" max="4" width="23.7109375" style="138" bestFit="1" customWidth="1"/>
    <col min="5" max="5" width="18.421875" style="113" bestFit="1" customWidth="1"/>
    <col min="6" max="16384" width="11.57421875" style="113" customWidth="1"/>
  </cols>
  <sheetData>
    <row r="1" spans="2:4" ht="18.75" customHeight="1">
      <c r="B1" s="386" t="s">
        <v>665</v>
      </c>
      <c r="C1" s="386"/>
      <c r="D1" s="386"/>
    </row>
    <row r="2" spans="2:4" ht="18.75" customHeight="1">
      <c r="B2" s="386"/>
      <c r="C2" s="386"/>
      <c r="D2" s="386"/>
    </row>
    <row r="3" spans="2:4" ht="18.75" customHeight="1">
      <c r="B3" s="386"/>
      <c r="C3" s="386"/>
      <c r="D3" s="386"/>
    </row>
    <row r="4" spans="2:4" ht="18.75">
      <c r="B4" s="114"/>
      <c r="C4" s="115"/>
      <c r="D4" s="115"/>
    </row>
    <row r="5" spans="1:4" ht="48" customHeight="1">
      <c r="A5" s="277" t="s">
        <v>483</v>
      </c>
      <c r="B5" s="277"/>
      <c r="C5" s="277"/>
      <c r="D5" s="113"/>
    </row>
    <row r="6" spans="3:4" ht="20.25">
      <c r="C6" s="117"/>
      <c r="D6" s="117" t="s">
        <v>330</v>
      </c>
    </row>
    <row r="7" spans="1:4" s="121" customFormat="1" ht="37.5">
      <c r="A7" s="118" t="s">
        <v>331</v>
      </c>
      <c r="B7" s="119" t="s">
        <v>332</v>
      </c>
      <c r="C7" s="120">
        <v>2023</v>
      </c>
      <c r="D7" s="120">
        <v>2024</v>
      </c>
    </row>
    <row r="8" spans="1:4" ht="18.75" customHeight="1">
      <c r="A8" s="278" t="s">
        <v>333</v>
      </c>
      <c r="B8" s="279"/>
      <c r="C8" s="122">
        <f>C9+C19</f>
        <v>45249000</v>
      </c>
      <c r="D8" s="122">
        <f>D9+D19</f>
        <v>46080000</v>
      </c>
    </row>
    <row r="9" spans="1:4" ht="18.75" customHeight="1">
      <c r="A9" s="280" t="s">
        <v>334</v>
      </c>
      <c r="B9" s="281"/>
      <c r="C9" s="124">
        <f>C11+C13+C14+C17+C18</f>
        <v>40929000</v>
      </c>
      <c r="D9" s="124">
        <f>D11+D13+D14+D17+D18</f>
        <v>41760000</v>
      </c>
    </row>
    <row r="10" spans="1:4" ht="18.75" customHeight="1">
      <c r="A10" s="125" t="s">
        <v>335</v>
      </c>
      <c r="B10" s="126" t="s">
        <v>336</v>
      </c>
      <c r="C10" s="124"/>
      <c r="D10" s="124"/>
    </row>
    <row r="11" spans="1:4" ht="20.25">
      <c r="A11" s="125" t="s">
        <v>337</v>
      </c>
      <c r="B11" s="127" t="s">
        <v>338</v>
      </c>
      <c r="C11" s="128">
        <f>SUM(C12)</f>
        <v>3134000</v>
      </c>
      <c r="D11" s="128">
        <f>SUM(D12)</f>
        <v>3290000</v>
      </c>
    </row>
    <row r="12" spans="1:4" ht="20.25">
      <c r="A12" s="125" t="s">
        <v>339</v>
      </c>
      <c r="B12" s="127" t="s">
        <v>340</v>
      </c>
      <c r="C12" s="128">
        <v>3134000</v>
      </c>
      <c r="D12" s="128">
        <v>3290000</v>
      </c>
    </row>
    <row r="13" spans="1:4" ht="20.25">
      <c r="A13" s="125" t="s">
        <v>341</v>
      </c>
      <c r="B13" s="127" t="s">
        <v>342</v>
      </c>
      <c r="C13" s="128">
        <v>41000</v>
      </c>
      <c r="D13" s="128">
        <v>41000</v>
      </c>
    </row>
    <row r="14" spans="1:4" ht="20.25">
      <c r="A14" s="125" t="s">
        <v>343</v>
      </c>
      <c r="B14" s="127" t="s">
        <v>344</v>
      </c>
      <c r="C14" s="128">
        <f>C15+C16</f>
        <v>32551000</v>
      </c>
      <c r="D14" s="128">
        <f>D15+D16</f>
        <v>33018000</v>
      </c>
    </row>
    <row r="15" spans="1:4" ht="40.5">
      <c r="A15" s="125" t="s">
        <v>345</v>
      </c>
      <c r="B15" s="127" t="s">
        <v>346</v>
      </c>
      <c r="C15" s="128">
        <v>6680000</v>
      </c>
      <c r="D15" s="128">
        <v>6821000</v>
      </c>
    </row>
    <row r="16" spans="1:4" ht="20.25">
      <c r="A16" s="125" t="s">
        <v>347</v>
      </c>
      <c r="B16" s="127" t="s">
        <v>348</v>
      </c>
      <c r="C16" s="129">
        <v>25871000</v>
      </c>
      <c r="D16" s="129">
        <v>26197000</v>
      </c>
    </row>
    <row r="17" spans="1:4" ht="40.5">
      <c r="A17" s="125" t="s">
        <v>349</v>
      </c>
      <c r="B17" s="127" t="s">
        <v>350</v>
      </c>
      <c r="C17" s="128">
        <v>10000</v>
      </c>
      <c r="D17" s="128">
        <v>10000</v>
      </c>
    </row>
    <row r="18" spans="1:4" ht="20.25">
      <c r="A18" s="125" t="s">
        <v>353</v>
      </c>
      <c r="B18" s="127" t="s">
        <v>354</v>
      </c>
      <c r="C18" s="128">
        <v>5193000</v>
      </c>
      <c r="D18" s="128">
        <v>5401000</v>
      </c>
    </row>
    <row r="19" spans="1:4" ht="20.25" customHeight="1">
      <c r="A19" s="282" t="s">
        <v>355</v>
      </c>
      <c r="B19" s="283"/>
      <c r="C19" s="124">
        <f>C20+C22+C23+C26+C27+C28+C29+C30+C31</f>
        <v>4320000</v>
      </c>
      <c r="D19" s="124">
        <f>D20+D22+D23+D26+D27+D28+D29+D30+D31</f>
        <v>4320000</v>
      </c>
    </row>
    <row r="20" spans="1:4" ht="20.25">
      <c r="A20" s="125" t="s">
        <v>356</v>
      </c>
      <c r="B20" s="127" t="s">
        <v>357</v>
      </c>
      <c r="C20" s="128">
        <f>C21</f>
        <v>170000</v>
      </c>
      <c r="D20" s="128">
        <f>D21</f>
        <v>170000</v>
      </c>
    </row>
    <row r="21" spans="1:4" ht="40.5">
      <c r="A21" s="125" t="s">
        <v>358</v>
      </c>
      <c r="B21" s="127" t="s">
        <v>359</v>
      </c>
      <c r="C21" s="128">
        <v>170000</v>
      </c>
      <c r="D21" s="128">
        <v>170000</v>
      </c>
    </row>
    <row r="22" spans="1:4" ht="60.75">
      <c r="A22" s="125" t="s">
        <v>360</v>
      </c>
      <c r="B22" s="130" t="s">
        <v>361</v>
      </c>
      <c r="C22" s="128">
        <v>1100000</v>
      </c>
      <c r="D22" s="128">
        <v>1100000</v>
      </c>
    </row>
    <row r="23" spans="1:4" ht="20.25">
      <c r="A23" s="125" t="s">
        <v>362</v>
      </c>
      <c r="B23" s="127" t="s">
        <v>363</v>
      </c>
      <c r="C23" s="128">
        <f>C24+C25</f>
        <v>850000</v>
      </c>
      <c r="D23" s="128">
        <f>D24+D25</f>
        <v>850000</v>
      </c>
    </row>
    <row r="24" spans="1:4" ht="40.5">
      <c r="A24" s="125" t="s">
        <v>364</v>
      </c>
      <c r="B24" s="127" t="s">
        <v>365</v>
      </c>
      <c r="C24" s="128">
        <v>0</v>
      </c>
      <c r="D24" s="128">
        <v>0</v>
      </c>
    </row>
    <row r="25" spans="1:4" ht="20.25">
      <c r="A25" s="125" t="s">
        <v>366</v>
      </c>
      <c r="B25" s="127" t="s">
        <v>367</v>
      </c>
      <c r="C25" s="128">
        <v>850000</v>
      </c>
      <c r="D25" s="128">
        <v>850000</v>
      </c>
    </row>
    <row r="26" spans="1:4" ht="20.25">
      <c r="A26" s="125" t="s">
        <v>368</v>
      </c>
      <c r="B26" s="127" t="s">
        <v>369</v>
      </c>
      <c r="C26" s="128">
        <v>0</v>
      </c>
      <c r="D26" s="128">
        <v>0</v>
      </c>
    </row>
    <row r="27" spans="1:4" ht="60.75">
      <c r="A27" s="125" t="s">
        <v>370</v>
      </c>
      <c r="B27" s="127" t="s">
        <v>371</v>
      </c>
      <c r="C27" s="128">
        <v>0</v>
      </c>
      <c r="D27" s="128">
        <v>0</v>
      </c>
    </row>
    <row r="28" spans="1:4" ht="40.5">
      <c r="A28" s="125" t="s">
        <v>372</v>
      </c>
      <c r="B28" s="127" t="s">
        <v>373</v>
      </c>
      <c r="C28" s="128">
        <v>2000000</v>
      </c>
      <c r="D28" s="128">
        <v>2000000</v>
      </c>
    </row>
    <row r="29" spans="1:4" ht="40.5">
      <c r="A29" s="131" t="s">
        <v>374</v>
      </c>
      <c r="B29" s="127" t="s">
        <v>375</v>
      </c>
      <c r="C29" s="128">
        <v>0</v>
      </c>
      <c r="D29" s="128">
        <v>0</v>
      </c>
    </row>
    <row r="30" spans="1:4" ht="20.25">
      <c r="A30" s="125" t="s">
        <v>376</v>
      </c>
      <c r="B30" s="127" t="s">
        <v>377</v>
      </c>
      <c r="C30" s="128">
        <v>200000</v>
      </c>
      <c r="D30" s="128">
        <v>200000</v>
      </c>
    </row>
    <row r="31" spans="1:4" ht="40.5">
      <c r="A31" s="125" t="s">
        <v>379</v>
      </c>
      <c r="B31" s="127" t="s">
        <v>380</v>
      </c>
      <c r="C31" s="128">
        <v>0</v>
      </c>
      <c r="D31" s="128">
        <v>0</v>
      </c>
    </row>
    <row r="32" spans="1:4" ht="22.5">
      <c r="A32" s="125" t="s">
        <v>381</v>
      </c>
      <c r="B32" s="119" t="s">
        <v>382</v>
      </c>
      <c r="C32" s="122">
        <f>C34+C37+C46+C48+C51</f>
        <v>14091290</v>
      </c>
      <c r="D32" s="122">
        <f>D34+D37+D46+D48+D51</f>
        <v>15754339</v>
      </c>
    </row>
    <row r="33" spans="1:5" ht="20.25">
      <c r="A33" s="125" t="s">
        <v>383</v>
      </c>
      <c r="B33" s="127" t="s">
        <v>384</v>
      </c>
      <c r="C33" s="124">
        <f>C34</f>
        <v>0</v>
      </c>
      <c r="D33" s="124">
        <f>D34</f>
        <v>0</v>
      </c>
      <c r="E33" s="188"/>
    </row>
    <row r="34" spans="1:5" ht="20.25">
      <c r="A34" s="125" t="s">
        <v>385</v>
      </c>
      <c r="B34" s="127" t="s">
        <v>386</v>
      </c>
      <c r="C34" s="124">
        <f>C35+C36</f>
        <v>0</v>
      </c>
      <c r="D34" s="124">
        <f>D35+D36</f>
        <v>0</v>
      </c>
      <c r="E34" s="189"/>
    </row>
    <row r="35" spans="1:5" ht="20.25">
      <c r="A35" s="125" t="s">
        <v>387</v>
      </c>
      <c r="B35" s="127" t="s">
        <v>388</v>
      </c>
      <c r="C35" s="128">
        <v>0</v>
      </c>
      <c r="D35" s="128">
        <v>0</v>
      </c>
      <c r="E35" s="135"/>
    </row>
    <row r="36" spans="1:5" ht="40.5">
      <c r="A36" s="125" t="s">
        <v>389</v>
      </c>
      <c r="B36" s="127" t="s">
        <v>468</v>
      </c>
      <c r="C36" s="128">
        <v>0</v>
      </c>
      <c r="D36" s="128">
        <v>0</v>
      </c>
      <c r="E36" s="135"/>
    </row>
    <row r="37" spans="1:5" ht="20.25">
      <c r="A37" s="125" t="s">
        <v>391</v>
      </c>
      <c r="B37" s="127" t="s">
        <v>392</v>
      </c>
      <c r="C37" s="124">
        <f>C38+C39+C40+C41+C42+C43+C44+C45</f>
        <v>13288053</v>
      </c>
      <c r="D37" s="124">
        <f>D38+D39+D40+D41+D42+D43+D44+D45</f>
        <v>14934423</v>
      </c>
      <c r="E37" s="190"/>
    </row>
    <row r="38" spans="1:4" ht="40.5">
      <c r="A38" s="125" t="s">
        <v>393</v>
      </c>
      <c r="B38" s="127" t="s">
        <v>394</v>
      </c>
      <c r="C38" s="128">
        <f>5343273+5994488</f>
        <v>11337761</v>
      </c>
      <c r="D38" s="128">
        <f>5343273+5994488</f>
        <v>11337761</v>
      </c>
    </row>
    <row r="39" spans="1:4" ht="20.25">
      <c r="A39" s="125" t="s">
        <v>395</v>
      </c>
      <c r="B39" s="127" t="s">
        <v>396</v>
      </c>
      <c r="C39" s="128">
        <v>679424</v>
      </c>
      <c r="D39" s="128">
        <v>678822</v>
      </c>
    </row>
    <row r="40" spans="1:4" ht="20.25">
      <c r="A40" s="125" t="s">
        <v>397</v>
      </c>
      <c r="B40" s="127" t="s">
        <v>398</v>
      </c>
      <c r="C40" s="128">
        <v>0</v>
      </c>
      <c r="D40" s="128">
        <v>0</v>
      </c>
    </row>
    <row r="41" spans="1:4" ht="81">
      <c r="A41" s="125" t="s">
        <v>399</v>
      </c>
      <c r="B41" s="130" t="s">
        <v>400</v>
      </c>
      <c r="C41" s="128">
        <v>0</v>
      </c>
      <c r="D41" s="128">
        <v>0</v>
      </c>
    </row>
    <row r="42" spans="1:4" ht="60.75">
      <c r="A42" s="125" t="s">
        <v>401</v>
      </c>
      <c r="B42" s="130" t="s">
        <v>402</v>
      </c>
      <c r="C42" s="128">
        <v>0</v>
      </c>
      <c r="D42" s="128">
        <v>1646972</v>
      </c>
    </row>
    <row r="43" spans="1:4" ht="40.5">
      <c r="A43" s="125" t="s">
        <v>403</v>
      </c>
      <c r="B43" s="130" t="s">
        <v>404</v>
      </c>
      <c r="C43" s="128">
        <v>0</v>
      </c>
      <c r="D43" s="128">
        <v>0</v>
      </c>
    </row>
    <row r="44" spans="1:4" ht="20.25">
      <c r="A44" s="125" t="s">
        <v>405</v>
      </c>
      <c r="B44" s="130" t="s">
        <v>406</v>
      </c>
      <c r="C44" s="128"/>
      <c r="D44" s="128"/>
    </row>
    <row r="45" spans="1:4" ht="20.25">
      <c r="A45" s="125" t="s">
        <v>409</v>
      </c>
      <c r="B45" s="130" t="s">
        <v>410</v>
      </c>
      <c r="C45" s="128">
        <v>1270868</v>
      </c>
      <c r="D45" s="128">
        <v>1270868</v>
      </c>
    </row>
    <row r="46" spans="1:4" ht="20.25">
      <c r="A46" s="125" t="s">
        <v>411</v>
      </c>
      <c r="B46" s="130" t="s">
        <v>412</v>
      </c>
      <c r="C46" s="124">
        <f>C47</f>
        <v>503237</v>
      </c>
      <c r="D46" s="124">
        <f>D47</f>
        <v>519916</v>
      </c>
    </row>
    <row r="47" spans="1:4" ht="40.5">
      <c r="A47" s="125" t="s">
        <v>413</v>
      </c>
      <c r="B47" s="127" t="s">
        <v>414</v>
      </c>
      <c r="C47" s="128">
        <v>503237</v>
      </c>
      <c r="D47" s="128">
        <v>519916</v>
      </c>
    </row>
    <row r="48" spans="1:4" ht="20.25">
      <c r="A48" s="125" t="s">
        <v>415</v>
      </c>
      <c r="B48" s="127" t="s">
        <v>416</v>
      </c>
      <c r="C48" s="124">
        <f>C49+C50</f>
        <v>0</v>
      </c>
      <c r="D48" s="124">
        <f>D49+D50</f>
        <v>0</v>
      </c>
    </row>
    <row r="49" spans="1:4" ht="40.5">
      <c r="A49" s="125" t="s">
        <v>417</v>
      </c>
      <c r="B49" s="127" t="s">
        <v>418</v>
      </c>
      <c r="C49" s="128">
        <v>0</v>
      </c>
      <c r="D49" s="128">
        <v>0</v>
      </c>
    </row>
    <row r="50" spans="1:4" ht="20.25">
      <c r="A50" s="125" t="s">
        <v>419</v>
      </c>
      <c r="B50" s="127" t="s">
        <v>420</v>
      </c>
      <c r="C50" s="128">
        <v>0</v>
      </c>
      <c r="D50" s="128">
        <v>0</v>
      </c>
    </row>
    <row r="51" spans="1:4" ht="20.25" customHeight="1">
      <c r="A51" s="284" t="s">
        <v>421</v>
      </c>
      <c r="B51" s="285"/>
      <c r="C51" s="124">
        <f>C52+C53+C54</f>
        <v>300000</v>
      </c>
      <c r="D51" s="124">
        <f>D52+D53+D54</f>
        <v>300000</v>
      </c>
    </row>
    <row r="52" spans="1:4" ht="40.5">
      <c r="A52" s="125" t="s">
        <v>422</v>
      </c>
      <c r="B52" s="127" t="s">
        <v>423</v>
      </c>
      <c r="C52" s="128">
        <v>30000</v>
      </c>
      <c r="D52" s="128">
        <v>30000</v>
      </c>
    </row>
    <row r="53" spans="1:4" ht="40.5">
      <c r="A53" s="125" t="s">
        <v>424</v>
      </c>
      <c r="B53" s="127" t="s">
        <v>425</v>
      </c>
      <c r="C53" s="128">
        <v>220000</v>
      </c>
      <c r="D53" s="128">
        <v>220000</v>
      </c>
    </row>
    <row r="54" spans="1:4" ht="20.25">
      <c r="A54" s="125" t="s">
        <v>426</v>
      </c>
      <c r="B54" s="127" t="s">
        <v>427</v>
      </c>
      <c r="C54" s="128">
        <v>50000</v>
      </c>
      <c r="D54" s="128">
        <v>50000</v>
      </c>
    </row>
    <row r="55" spans="1:4" ht="18.75" customHeight="1">
      <c r="A55" s="274" t="s">
        <v>428</v>
      </c>
      <c r="B55" s="275"/>
      <c r="C55" s="122">
        <f>C8+C32</f>
        <v>59340290</v>
      </c>
      <c r="D55" s="122">
        <f>D8+D32</f>
        <v>61834339</v>
      </c>
    </row>
    <row r="56" spans="2:4" ht="18.75">
      <c r="B56" s="137"/>
      <c r="C56" s="135"/>
      <c r="D56" s="135"/>
    </row>
    <row r="57" spans="3:4" ht="18.75">
      <c r="C57" s="135"/>
      <c r="D57" s="135"/>
    </row>
    <row r="59" spans="2:4" ht="18.75">
      <c r="B59" s="139"/>
      <c r="C59" s="135"/>
      <c r="D59" s="135"/>
    </row>
    <row r="60" spans="2:4" ht="18.75">
      <c r="B60" s="139"/>
      <c r="C60" s="140"/>
      <c r="D60" s="140"/>
    </row>
    <row r="61" spans="3:4" ht="18.75">
      <c r="C61" s="135"/>
      <c r="D61" s="135"/>
    </row>
    <row r="62" spans="3:4" ht="18.75">
      <c r="C62" s="135"/>
      <c r="D62" s="135"/>
    </row>
    <row r="63" spans="3:4" ht="18.75">
      <c r="C63" s="135"/>
      <c r="D63" s="135"/>
    </row>
  </sheetData>
  <sheetProtection/>
  <mergeCells count="7">
    <mergeCell ref="A55:B55"/>
    <mergeCell ref="A5:C5"/>
    <mergeCell ref="A8:B8"/>
    <mergeCell ref="A9:B9"/>
    <mergeCell ref="A19:B19"/>
    <mergeCell ref="A51:B51"/>
    <mergeCell ref="B1:D3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31" max="3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60" zoomScalePageLayoutView="0" workbookViewId="0" topLeftCell="A1">
      <selection activeCell="A6" sqref="A6:E6"/>
    </sheetView>
  </sheetViews>
  <sheetFormatPr defaultColWidth="9.140625" defaultRowHeight="12.75"/>
  <cols>
    <col min="1" max="1" width="19.7109375" style="157" customWidth="1"/>
    <col min="2" max="2" width="104.28125" style="157" customWidth="1"/>
    <col min="3" max="3" width="22.7109375" style="157" customWidth="1"/>
    <col min="4" max="4" width="22.8515625" style="157" customWidth="1"/>
    <col min="5" max="5" width="19.8515625" style="157" bestFit="1" customWidth="1"/>
    <col min="6" max="6" width="35.421875" style="157" bestFit="1" customWidth="1"/>
    <col min="7" max="7" width="17.7109375" style="157" bestFit="1" customWidth="1"/>
    <col min="8" max="8" width="9.140625" style="157" customWidth="1"/>
    <col min="9" max="9" width="16.8515625" style="157" bestFit="1" customWidth="1"/>
    <col min="10" max="10" width="10.140625" style="157" bestFit="1" customWidth="1"/>
    <col min="11" max="11" width="3.00390625" style="157" bestFit="1" customWidth="1"/>
    <col min="12" max="16384" width="9.140625" style="157" customWidth="1"/>
  </cols>
  <sheetData>
    <row r="1" spans="3:5" ht="15" customHeight="1">
      <c r="C1" s="287" t="s">
        <v>666</v>
      </c>
      <c r="D1" s="287"/>
      <c r="E1" s="287"/>
    </row>
    <row r="2" spans="3:5" ht="15">
      <c r="C2" s="287"/>
      <c r="D2" s="287"/>
      <c r="E2" s="287"/>
    </row>
    <row r="3" spans="3:5" ht="15">
      <c r="C3" s="287"/>
      <c r="D3" s="287"/>
      <c r="E3" s="287"/>
    </row>
    <row r="4" spans="3:5" ht="15">
      <c r="C4" s="287"/>
      <c r="D4" s="287"/>
      <c r="E4" s="287"/>
    </row>
    <row r="5" spans="3:5" ht="15">
      <c r="C5" s="287"/>
      <c r="D5" s="287"/>
      <c r="E5" s="287"/>
    </row>
    <row r="6" spans="1:5" ht="18">
      <c r="A6" s="288" t="s">
        <v>449</v>
      </c>
      <c r="B6" s="288"/>
      <c r="C6" s="288"/>
      <c r="D6" s="288"/>
      <c r="E6" s="288"/>
    </row>
    <row r="7" spans="1:5" ht="40.5" customHeight="1">
      <c r="A7" s="289" t="s">
        <v>658</v>
      </c>
      <c r="B7" s="289"/>
      <c r="C7" s="289"/>
      <c r="D7" s="289"/>
      <c r="E7" s="289"/>
    </row>
    <row r="8" spans="1:5" ht="15.75">
      <c r="A8" s="158"/>
      <c r="B8" s="158"/>
      <c r="C8" s="158"/>
      <c r="D8" s="158"/>
      <c r="E8" s="158"/>
    </row>
    <row r="9" ht="15">
      <c r="E9" s="159" t="s">
        <v>450</v>
      </c>
    </row>
    <row r="10" spans="1:5" ht="15.75">
      <c r="A10" s="290" t="s">
        <v>451</v>
      </c>
      <c r="B10" s="290" t="s">
        <v>452</v>
      </c>
      <c r="C10" s="290">
        <v>2022</v>
      </c>
      <c r="D10" s="290"/>
      <c r="E10" s="290"/>
    </row>
    <row r="11" spans="1:5" ht="15">
      <c r="A11" s="290"/>
      <c r="B11" s="290"/>
      <c r="C11" s="290" t="s">
        <v>453</v>
      </c>
      <c r="D11" s="290" t="s">
        <v>454</v>
      </c>
      <c r="E11" s="290" t="s">
        <v>455</v>
      </c>
    </row>
    <row r="12" spans="1:5" ht="15">
      <c r="A12" s="290"/>
      <c r="B12" s="290"/>
      <c r="C12" s="290"/>
      <c r="D12" s="290"/>
      <c r="E12" s="290"/>
    </row>
    <row r="13" spans="1:11" ht="15">
      <c r="A13" s="290"/>
      <c r="B13" s="290"/>
      <c r="C13" s="290"/>
      <c r="D13" s="290"/>
      <c r="E13" s="290"/>
      <c r="I13" s="161"/>
      <c r="J13" s="161"/>
      <c r="K13" s="161"/>
    </row>
    <row r="14" spans="1:5" ht="15">
      <c r="A14" s="290"/>
      <c r="B14" s="290"/>
      <c r="C14" s="290"/>
      <c r="D14" s="290"/>
      <c r="E14" s="290"/>
    </row>
    <row r="15" spans="1:9" ht="15">
      <c r="A15" s="292" t="s">
        <v>0</v>
      </c>
      <c r="B15" s="290" t="s">
        <v>456</v>
      </c>
      <c r="C15" s="293">
        <f>SUM(C17:C22)</f>
        <v>0</v>
      </c>
      <c r="D15" s="293">
        <f>SUM(D17:D22)</f>
        <v>10037247.73</v>
      </c>
      <c r="E15" s="293">
        <f>SUM(E17:E22)</f>
        <v>10037247.73</v>
      </c>
      <c r="I15" s="164"/>
    </row>
    <row r="16" spans="1:5" ht="15">
      <c r="A16" s="292"/>
      <c r="B16" s="290"/>
      <c r="C16" s="293"/>
      <c r="D16" s="293"/>
      <c r="E16" s="293"/>
    </row>
    <row r="17" spans="1:6" ht="30" customHeight="1">
      <c r="A17" s="165" t="s">
        <v>1</v>
      </c>
      <c r="B17" s="166" t="s">
        <v>457</v>
      </c>
      <c r="C17" s="167">
        <v>0</v>
      </c>
      <c r="D17" s="167">
        <f>'[1]7'!G12</f>
        <v>1041777.07</v>
      </c>
      <c r="E17" s="167">
        <f aca="true" t="shared" si="0" ref="E17:E22">SUM(C17:D17)</f>
        <v>1041777.07</v>
      </c>
      <c r="F17" s="286"/>
    </row>
    <row r="18" spans="1:6" ht="30">
      <c r="A18" s="165" t="s">
        <v>2</v>
      </c>
      <c r="B18" s="168" t="s">
        <v>458</v>
      </c>
      <c r="C18" s="167">
        <v>0</v>
      </c>
      <c r="D18" s="167">
        <f>7!I15</f>
        <v>7062156.779999999</v>
      </c>
      <c r="E18" s="167">
        <f t="shared" si="0"/>
        <v>7062156.779999999</v>
      </c>
      <c r="F18" s="286"/>
    </row>
    <row r="19" spans="1:5" ht="30">
      <c r="A19" s="165" t="s">
        <v>3</v>
      </c>
      <c r="B19" s="168" t="s">
        <v>4</v>
      </c>
      <c r="C19" s="167"/>
      <c r="D19" s="167">
        <f>7!I29</f>
        <v>175927.88</v>
      </c>
      <c r="E19" s="167">
        <f>D19</f>
        <v>175927.88</v>
      </c>
    </row>
    <row r="20" spans="1:5" ht="15">
      <c r="A20" s="165" t="s">
        <v>5</v>
      </c>
      <c r="B20" s="168" t="s">
        <v>6</v>
      </c>
      <c r="C20" s="167"/>
      <c r="D20" s="167">
        <v>0</v>
      </c>
      <c r="E20" s="167">
        <v>0</v>
      </c>
    </row>
    <row r="21" spans="1:5" ht="15">
      <c r="A21" s="165" t="s">
        <v>7</v>
      </c>
      <c r="B21" s="168" t="s">
        <v>459</v>
      </c>
      <c r="C21" s="167"/>
      <c r="D21" s="167">
        <f>'[1]7'!G28</f>
        <v>155000</v>
      </c>
      <c r="E21" s="167">
        <f t="shared" si="0"/>
        <v>155000</v>
      </c>
    </row>
    <row r="22" spans="1:5" ht="15">
      <c r="A22" s="165" t="s">
        <v>8</v>
      </c>
      <c r="B22" s="168" t="s">
        <v>9</v>
      </c>
      <c r="C22" s="167">
        <v>0</v>
      </c>
      <c r="D22" s="167">
        <f>7!I40</f>
        <v>1602386</v>
      </c>
      <c r="E22" s="167">
        <f t="shared" si="0"/>
        <v>1602386</v>
      </c>
    </row>
    <row r="23" spans="1:5" ht="15.75">
      <c r="A23" s="162" t="s">
        <v>10</v>
      </c>
      <c r="B23" s="160" t="s">
        <v>11</v>
      </c>
      <c r="C23" s="163">
        <f>C24</f>
        <v>481881</v>
      </c>
      <c r="D23" s="163"/>
      <c r="E23" s="163">
        <f>SUM(E24)</f>
        <v>481881</v>
      </c>
    </row>
    <row r="24" spans="1:5" ht="15">
      <c r="A24" s="165" t="s">
        <v>12</v>
      </c>
      <c r="B24" s="168" t="s">
        <v>13</v>
      </c>
      <c r="C24" s="167">
        <f>7!I75</f>
        <v>481881</v>
      </c>
      <c r="D24" s="167"/>
      <c r="E24" s="167">
        <f>SUM(C24)</f>
        <v>481881</v>
      </c>
    </row>
    <row r="25" spans="1:6" ht="15.75">
      <c r="A25" s="162" t="s">
        <v>460</v>
      </c>
      <c r="B25" s="160" t="s">
        <v>461</v>
      </c>
      <c r="C25" s="163"/>
      <c r="D25" s="163">
        <f>SUM(D26:D28)</f>
        <v>172500</v>
      </c>
      <c r="E25" s="163">
        <f>SUM(C25:D25)</f>
        <v>172500</v>
      </c>
      <c r="F25" s="164"/>
    </row>
    <row r="26" spans="1:5" ht="30">
      <c r="A26" s="165" t="s">
        <v>14</v>
      </c>
      <c r="B26" s="166" t="s">
        <v>462</v>
      </c>
      <c r="C26" s="169"/>
      <c r="D26" s="167">
        <f>7!I80</f>
        <v>113500</v>
      </c>
      <c r="E26" s="167">
        <f>SUM(C26:D26)</f>
        <v>113500</v>
      </c>
    </row>
    <row r="27" spans="1:5" ht="15">
      <c r="A27" s="165" t="s">
        <v>463</v>
      </c>
      <c r="B27" s="168" t="s">
        <v>464</v>
      </c>
      <c r="C27" s="167"/>
      <c r="D27" s="167">
        <v>0</v>
      </c>
      <c r="E27" s="167">
        <v>0</v>
      </c>
    </row>
    <row r="28" spans="1:5" ht="37.5" customHeight="1">
      <c r="A28" s="165" t="s">
        <v>15</v>
      </c>
      <c r="B28" s="168" t="s">
        <v>465</v>
      </c>
      <c r="C28" s="167"/>
      <c r="D28" s="167">
        <f>'[1]7'!G51</f>
        <v>59000</v>
      </c>
      <c r="E28" s="167">
        <f>D28</f>
        <v>59000</v>
      </c>
    </row>
    <row r="29" spans="1:5" ht="15.75">
      <c r="A29" s="170" t="s">
        <v>16</v>
      </c>
      <c r="B29" s="171" t="s">
        <v>17</v>
      </c>
      <c r="C29" s="172">
        <f>C30+C31</f>
        <v>12994929.46</v>
      </c>
      <c r="D29" s="172">
        <f>D30+D31</f>
        <v>10112664.15</v>
      </c>
      <c r="E29" s="163">
        <f>SUM(C29:D29)</f>
        <v>23107593.61</v>
      </c>
    </row>
    <row r="30" spans="1:5" ht="15">
      <c r="A30" s="173" t="s">
        <v>18</v>
      </c>
      <c r="B30" s="174" t="s">
        <v>19</v>
      </c>
      <c r="C30" s="175">
        <v>0</v>
      </c>
      <c r="D30" s="175">
        <f>7!I92</f>
        <v>120000</v>
      </c>
      <c r="E30" s="176">
        <f>C30+D30</f>
        <v>120000</v>
      </c>
    </row>
    <row r="31" spans="1:5" ht="15">
      <c r="A31" s="165" t="s">
        <v>20</v>
      </c>
      <c r="B31" s="168" t="s">
        <v>21</v>
      </c>
      <c r="C31" s="167">
        <f>7!G99</f>
        <v>12994929.46</v>
      </c>
      <c r="D31" s="167">
        <f>7!H99</f>
        <v>9992664.15</v>
      </c>
      <c r="E31" s="167">
        <f aca="true" t="shared" si="1" ref="E31:E36">SUM(C31:D31)</f>
        <v>22987593.61</v>
      </c>
    </row>
    <row r="32" spans="1:7" ht="15.75">
      <c r="A32" s="162" t="s">
        <v>22</v>
      </c>
      <c r="B32" s="160" t="s">
        <v>23</v>
      </c>
      <c r="C32" s="163">
        <f>SUM(C33+C34+C35+C36)</f>
        <v>1570868</v>
      </c>
      <c r="D32" s="163">
        <f>SUM(D33:D36)</f>
        <v>27494396.12</v>
      </c>
      <c r="E32" s="163">
        <f t="shared" si="1"/>
        <v>29065264.12</v>
      </c>
      <c r="G32" s="164"/>
    </row>
    <row r="33" spans="1:5" ht="15">
      <c r="A33" s="165" t="s">
        <v>24</v>
      </c>
      <c r="B33" s="168" t="s">
        <v>25</v>
      </c>
      <c r="C33" s="167">
        <v>0</v>
      </c>
      <c r="D33" s="167">
        <f>7!H156</f>
        <v>2592000</v>
      </c>
      <c r="E33" s="167">
        <f>C33+D33</f>
        <v>2592000</v>
      </c>
    </row>
    <row r="34" spans="1:5" ht="15">
      <c r="A34" s="165" t="s">
        <v>26</v>
      </c>
      <c r="B34" s="168" t="s">
        <v>27</v>
      </c>
      <c r="C34" s="167">
        <f>7!G177</f>
        <v>300000</v>
      </c>
      <c r="D34" s="167">
        <f>7!H177</f>
        <v>2021000</v>
      </c>
      <c r="E34" s="167">
        <f>C34+D34</f>
        <v>2321000</v>
      </c>
    </row>
    <row r="35" spans="1:6" ht="15.75">
      <c r="A35" s="173" t="s">
        <v>28</v>
      </c>
      <c r="B35" s="174" t="s">
        <v>29</v>
      </c>
      <c r="C35" s="175">
        <f>7!G196</f>
        <v>1270868</v>
      </c>
      <c r="D35" s="175">
        <f>7!H196</f>
        <v>14806190.74</v>
      </c>
      <c r="E35" s="176">
        <f>SUM(C35:D35)</f>
        <v>16077058.74</v>
      </c>
      <c r="F35" s="177"/>
    </row>
    <row r="36" spans="1:13" ht="15" customHeight="1">
      <c r="A36" s="178" t="s">
        <v>30</v>
      </c>
      <c r="B36" s="174" t="s">
        <v>31</v>
      </c>
      <c r="C36" s="169">
        <v>0</v>
      </c>
      <c r="D36" s="169">
        <f>7!I267</f>
        <v>8075205.38</v>
      </c>
      <c r="E36" s="167">
        <f t="shared" si="1"/>
        <v>8075205.38</v>
      </c>
      <c r="F36" s="179"/>
      <c r="G36" s="179"/>
      <c r="H36" s="179"/>
      <c r="I36" s="179"/>
      <c r="J36" s="179"/>
      <c r="K36" s="179"/>
      <c r="L36" s="179"/>
      <c r="M36" s="179"/>
    </row>
    <row r="37" spans="1:5" ht="15.75">
      <c r="A37" s="170" t="s">
        <v>32</v>
      </c>
      <c r="B37" s="171" t="s">
        <v>33</v>
      </c>
      <c r="C37" s="172"/>
      <c r="D37" s="172">
        <f>D38+D39</f>
        <v>172000</v>
      </c>
      <c r="E37" s="163">
        <f>SUM(D37)</f>
        <v>172000</v>
      </c>
    </row>
    <row r="38" spans="1:5" s="180" customFormat="1" ht="15">
      <c r="A38" s="173" t="s">
        <v>328</v>
      </c>
      <c r="B38" s="174" t="s">
        <v>327</v>
      </c>
      <c r="C38" s="175"/>
      <c r="D38" s="175">
        <f>7!H292</f>
        <v>72000</v>
      </c>
      <c r="E38" s="176">
        <f>7!I292</f>
        <v>72000</v>
      </c>
    </row>
    <row r="39" spans="1:5" ht="15">
      <c r="A39" s="165" t="s">
        <v>34</v>
      </c>
      <c r="B39" s="166" t="s">
        <v>466</v>
      </c>
      <c r="C39" s="169"/>
      <c r="D39" s="169">
        <f>7!H303</f>
        <v>100000</v>
      </c>
      <c r="E39" s="167">
        <f>7!I303</f>
        <v>100000</v>
      </c>
    </row>
    <row r="40" spans="1:6" ht="15" customHeight="1">
      <c r="A40" s="162" t="s">
        <v>35</v>
      </c>
      <c r="B40" s="160" t="s">
        <v>467</v>
      </c>
      <c r="C40" s="163">
        <f>SUM(C41)</f>
        <v>0</v>
      </c>
      <c r="D40" s="163">
        <f>SUM(D41)</f>
        <v>1795575</v>
      </c>
      <c r="E40" s="181">
        <f>SUM(C40:D40)</f>
        <v>1795575</v>
      </c>
      <c r="F40" s="164"/>
    </row>
    <row r="41" spans="1:5" ht="15">
      <c r="A41" s="178" t="s">
        <v>36</v>
      </c>
      <c r="B41" s="166" t="s">
        <v>37</v>
      </c>
      <c r="C41" s="169">
        <v>0</v>
      </c>
      <c r="D41" s="169">
        <f>7!H309</f>
        <v>1795575</v>
      </c>
      <c r="E41" s="167">
        <f>SUM(C41:D41)</f>
        <v>1795575</v>
      </c>
    </row>
    <row r="42" spans="1:5" ht="15.75">
      <c r="A42" s="170" t="s">
        <v>38</v>
      </c>
      <c r="B42" s="171" t="s">
        <v>39</v>
      </c>
      <c r="C42" s="172">
        <f>SUM(C43:C44)</f>
        <v>739626</v>
      </c>
      <c r="D42" s="172">
        <f>SUM(D43:D44)</f>
        <v>1284300</v>
      </c>
      <c r="E42" s="163">
        <f>SUM(C42:D42)</f>
        <v>2023926</v>
      </c>
    </row>
    <row r="43" spans="1:5" ht="15">
      <c r="A43" s="165" t="s">
        <v>40</v>
      </c>
      <c r="B43" s="166" t="s">
        <v>41</v>
      </c>
      <c r="C43" s="169"/>
      <c r="D43" s="169">
        <f>7!H321</f>
        <v>200000</v>
      </c>
      <c r="E43" s="167">
        <f>SUM(D43)</f>
        <v>200000</v>
      </c>
    </row>
    <row r="44" spans="1:5" ht="15">
      <c r="A44" s="165" t="s">
        <v>42</v>
      </c>
      <c r="B44" s="168" t="s">
        <v>43</v>
      </c>
      <c r="C44" s="167">
        <f>7!G324</f>
        <v>739626</v>
      </c>
      <c r="D44" s="167">
        <f>7!H324</f>
        <v>1084300</v>
      </c>
      <c r="E44" s="167">
        <f>SUM(C44+D44)</f>
        <v>1823926</v>
      </c>
    </row>
    <row r="45" spans="1:5" ht="15.75">
      <c r="A45" s="170" t="s">
        <v>44</v>
      </c>
      <c r="B45" s="171" t="s">
        <v>45</v>
      </c>
      <c r="C45" s="172"/>
      <c r="D45" s="172">
        <f>SUM(D46)</f>
        <v>300000</v>
      </c>
      <c r="E45" s="181">
        <f>SUM(C45:D45)</f>
        <v>300000</v>
      </c>
    </row>
    <row r="46" spans="1:5" ht="18.75">
      <c r="A46" s="178" t="s">
        <v>322</v>
      </c>
      <c r="B46" s="182" t="s">
        <v>323</v>
      </c>
      <c r="C46" s="169"/>
      <c r="D46" s="169">
        <f>7!H342</f>
        <v>300000</v>
      </c>
      <c r="E46" s="167">
        <f>SUM(D46)</f>
        <v>300000</v>
      </c>
    </row>
    <row r="47" spans="1:5" ht="15">
      <c r="A47" s="178" t="s">
        <v>304</v>
      </c>
      <c r="B47" s="166" t="s">
        <v>324</v>
      </c>
      <c r="C47" s="169"/>
      <c r="D47" s="169">
        <f>7!H349</f>
        <v>0</v>
      </c>
      <c r="E47" s="167">
        <f>D47</f>
        <v>0</v>
      </c>
    </row>
    <row r="48" spans="1:7" ht="15">
      <c r="A48" s="183"/>
      <c r="B48" s="184" t="s">
        <v>46</v>
      </c>
      <c r="C48" s="185">
        <f>C15+C23+C29+C32+C37+C40+C42+C45</f>
        <v>15787304.46</v>
      </c>
      <c r="D48" s="185">
        <f>D15+D23+D25+D29+D32+D37+D40+D42+D45+D47</f>
        <v>51368683</v>
      </c>
      <c r="E48" s="185">
        <f>E15+E23+E25+E29+E32+E37+E40+E42+E45+E47</f>
        <v>67155987.46000001</v>
      </c>
      <c r="F48" s="164">
        <f>E48-1!C58</f>
        <v>0</v>
      </c>
      <c r="G48" s="164"/>
    </row>
    <row r="49" spans="1:7" ht="15.75">
      <c r="A49" s="160"/>
      <c r="B49" s="160" t="s">
        <v>307</v>
      </c>
      <c r="C49" s="186"/>
      <c r="D49" s="186"/>
      <c r="E49" s="163">
        <f>1!C58-3!E48</f>
        <v>0</v>
      </c>
      <c r="G49" s="164"/>
    </row>
    <row r="50" spans="3:6" ht="15">
      <c r="C50" s="291"/>
      <c r="D50" s="291"/>
      <c r="E50" s="164"/>
      <c r="F50" s="164"/>
    </row>
    <row r="51" spans="4:5" ht="15">
      <c r="D51" s="187"/>
      <c r="E51" s="164"/>
    </row>
    <row r="52" ht="15">
      <c r="F52" s="164"/>
    </row>
    <row r="53" ht="15">
      <c r="E53" s="164"/>
    </row>
    <row r="54" ht="15">
      <c r="E54" s="164"/>
    </row>
    <row r="55" ht="15">
      <c r="E55" s="164"/>
    </row>
  </sheetData>
  <sheetProtection/>
  <mergeCells count="16">
    <mergeCell ref="C50:D50"/>
    <mergeCell ref="A15:A16"/>
    <mergeCell ref="B15:B16"/>
    <mergeCell ref="C15:C16"/>
    <mergeCell ref="D15:D16"/>
    <mergeCell ref="E15:E16"/>
    <mergeCell ref="F17:F18"/>
    <mergeCell ref="C1:E5"/>
    <mergeCell ref="A6:E6"/>
    <mergeCell ref="A7:E7"/>
    <mergeCell ref="A10:A14"/>
    <mergeCell ref="B10:B14"/>
    <mergeCell ref="C10:E10"/>
    <mergeCell ref="C11:C14"/>
    <mergeCell ref="D11:D14"/>
    <mergeCell ref="E11:E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8" r:id="rId1"/>
  <rowBreaks count="1" manualBreakCount="1">
    <brk id="4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A6" sqref="A6:D6"/>
    </sheetView>
  </sheetViews>
  <sheetFormatPr defaultColWidth="9.140625" defaultRowHeight="12.75"/>
  <cols>
    <col min="1" max="1" width="19.7109375" style="157" customWidth="1"/>
    <col min="2" max="2" width="104.28125" style="157" customWidth="1"/>
    <col min="3" max="3" width="22.8515625" style="157" customWidth="1"/>
    <col min="4" max="4" width="19.00390625" style="157" bestFit="1" customWidth="1"/>
    <col min="5" max="5" width="35.421875" style="157" bestFit="1" customWidth="1"/>
    <col min="6" max="16384" width="9.140625" style="157" customWidth="1"/>
  </cols>
  <sheetData>
    <row r="1" spans="3:4" ht="15" customHeight="1">
      <c r="C1" s="294" t="s">
        <v>667</v>
      </c>
      <c r="D1" s="294"/>
    </row>
    <row r="2" spans="3:4" ht="15">
      <c r="C2" s="294"/>
      <c r="D2" s="294"/>
    </row>
    <row r="3" spans="3:4" ht="15">
      <c r="C3" s="294"/>
      <c r="D3" s="294"/>
    </row>
    <row r="4" spans="3:4" ht="15">
      <c r="C4" s="294"/>
      <c r="D4" s="294"/>
    </row>
    <row r="5" spans="3:4" ht="15">
      <c r="C5" s="294"/>
      <c r="D5" s="294"/>
    </row>
    <row r="6" spans="1:4" ht="18">
      <c r="A6" s="288" t="s">
        <v>449</v>
      </c>
      <c r="B6" s="288"/>
      <c r="C6" s="288"/>
      <c r="D6" s="288"/>
    </row>
    <row r="7" spans="1:4" ht="40.5" customHeight="1">
      <c r="A7" s="289" t="s">
        <v>630</v>
      </c>
      <c r="B7" s="289"/>
      <c r="C7" s="289"/>
      <c r="D7" s="289"/>
    </row>
    <row r="8" spans="1:4" ht="15.75">
      <c r="A8" s="158"/>
      <c r="B8" s="158"/>
      <c r="C8" s="158"/>
      <c r="D8" s="158"/>
    </row>
    <row r="9" ht="15">
      <c r="D9" s="159" t="s">
        <v>450</v>
      </c>
    </row>
    <row r="10" spans="1:4" s="192" customFormat="1" ht="54.75" customHeight="1">
      <c r="A10" s="191" t="s">
        <v>451</v>
      </c>
      <c r="B10" s="191" t="s">
        <v>452</v>
      </c>
      <c r="C10" s="191">
        <v>2023</v>
      </c>
      <c r="D10" s="191">
        <v>2024</v>
      </c>
    </row>
    <row r="11" spans="1:4" ht="15.75" customHeight="1" thickBot="1">
      <c r="A11" s="295" t="s">
        <v>0</v>
      </c>
      <c r="B11" s="296" t="s">
        <v>456</v>
      </c>
      <c r="C11" s="297">
        <f>C13+C14+C15+C16+C17+C18+C19</f>
        <v>9116292.51</v>
      </c>
      <c r="D11" s="297">
        <f>D13+D14+D15+D16+D17+D18+D19</f>
        <v>10116292.51</v>
      </c>
    </row>
    <row r="12" spans="1:4" ht="15" customHeight="1">
      <c r="A12" s="295"/>
      <c r="B12" s="296"/>
      <c r="C12" s="298"/>
      <c r="D12" s="298"/>
    </row>
    <row r="13" spans="1:4" ht="15">
      <c r="A13" s="193" t="s">
        <v>1</v>
      </c>
      <c r="B13" s="194" t="s">
        <v>457</v>
      </c>
      <c r="C13" s="195">
        <v>1041777.07</v>
      </c>
      <c r="D13" s="195">
        <v>1041777.07</v>
      </c>
    </row>
    <row r="14" spans="1:4" ht="30">
      <c r="A14" s="193" t="s">
        <v>469</v>
      </c>
      <c r="B14" s="196" t="s">
        <v>470</v>
      </c>
      <c r="C14" s="195">
        <v>0</v>
      </c>
      <c r="D14" s="195">
        <v>0</v>
      </c>
    </row>
    <row r="15" spans="1:4" ht="30">
      <c r="A15" s="193" t="s">
        <v>2</v>
      </c>
      <c r="B15" s="196" t="s">
        <v>458</v>
      </c>
      <c r="C15" s="195">
        <f>8!G15</f>
        <v>6972087.56</v>
      </c>
      <c r="D15" s="195">
        <f>8!J15</f>
        <v>6972087.56</v>
      </c>
    </row>
    <row r="16" spans="1:4" ht="30">
      <c r="A16" s="193" t="s">
        <v>3</v>
      </c>
      <c r="B16" s="196" t="s">
        <v>4</v>
      </c>
      <c r="C16" s="195">
        <f>8!G20</f>
        <v>177427.88</v>
      </c>
      <c r="D16" s="195">
        <f>8!J20</f>
        <v>177427.88</v>
      </c>
    </row>
    <row r="17" spans="1:4" ht="15">
      <c r="A17" s="193" t="s">
        <v>5</v>
      </c>
      <c r="B17" s="196" t="s">
        <v>6</v>
      </c>
      <c r="C17" s="195">
        <v>0</v>
      </c>
      <c r="D17" s="195">
        <f>8!J25</f>
        <v>1000000</v>
      </c>
    </row>
    <row r="18" spans="1:4" ht="15">
      <c r="A18" s="193" t="s">
        <v>7</v>
      </c>
      <c r="B18" s="196" t="s">
        <v>459</v>
      </c>
      <c r="C18" s="195">
        <f>8!G28</f>
        <v>155000</v>
      </c>
      <c r="D18" s="195">
        <f>8!J28</f>
        <v>155000</v>
      </c>
    </row>
    <row r="19" spans="1:4" ht="15">
      <c r="A19" s="193" t="s">
        <v>8</v>
      </c>
      <c r="B19" s="196" t="s">
        <v>9</v>
      </c>
      <c r="C19" s="195">
        <f>8!G31</f>
        <v>770000</v>
      </c>
      <c r="D19" s="195">
        <f>8!J31</f>
        <v>770000</v>
      </c>
    </row>
    <row r="20" spans="1:4" ht="15.75">
      <c r="A20" s="197" t="s">
        <v>10</v>
      </c>
      <c r="B20" s="191" t="s">
        <v>11</v>
      </c>
      <c r="C20" s="198">
        <f>C21</f>
        <v>503237</v>
      </c>
      <c r="D20" s="198">
        <f>SUM(D21)</f>
        <v>519916</v>
      </c>
    </row>
    <row r="21" spans="1:4" ht="15">
      <c r="A21" s="193" t="s">
        <v>12</v>
      </c>
      <c r="B21" s="196" t="s">
        <v>13</v>
      </c>
      <c r="C21" s="199">
        <f>8!G43</f>
        <v>503237</v>
      </c>
      <c r="D21" s="199">
        <f>8!J43</f>
        <v>519916</v>
      </c>
    </row>
    <row r="22" spans="1:4" ht="15.75">
      <c r="A22" s="200" t="s">
        <v>460</v>
      </c>
      <c r="B22" s="201" t="s">
        <v>461</v>
      </c>
      <c r="C22" s="202">
        <f>SUM(C23:C24)</f>
        <v>159000</v>
      </c>
      <c r="D22" s="202">
        <f>SUM(D23:D24)</f>
        <v>159000</v>
      </c>
    </row>
    <row r="23" spans="1:4" ht="30">
      <c r="A23" s="203" t="s">
        <v>14</v>
      </c>
      <c r="B23" s="204" t="s">
        <v>462</v>
      </c>
      <c r="C23" s="195">
        <f>8!G48</f>
        <v>100000</v>
      </c>
      <c r="D23" s="205">
        <f>8!J48</f>
        <v>100000</v>
      </c>
    </row>
    <row r="24" spans="1:4" ht="15">
      <c r="A24" s="203" t="s">
        <v>15</v>
      </c>
      <c r="B24" s="206" t="s">
        <v>465</v>
      </c>
      <c r="C24" s="207">
        <f>8!G51</f>
        <v>59000</v>
      </c>
      <c r="D24" s="207">
        <f>8!J51</f>
        <v>59000</v>
      </c>
    </row>
    <row r="25" spans="1:4" ht="15.75">
      <c r="A25" s="208" t="s">
        <v>16</v>
      </c>
      <c r="B25" s="209" t="s">
        <v>17</v>
      </c>
      <c r="C25" s="210">
        <f>C26+C27</f>
        <v>22146016.490000002</v>
      </c>
      <c r="D25" s="210">
        <f>D26+D27</f>
        <v>21081096.490000002</v>
      </c>
    </row>
    <row r="26" spans="1:4" ht="15">
      <c r="A26" s="211" t="s">
        <v>18</v>
      </c>
      <c r="B26" s="212" t="s">
        <v>19</v>
      </c>
      <c r="C26" s="213">
        <f>8!G55</f>
        <v>40000</v>
      </c>
      <c r="D26" s="214">
        <f>8!J55</f>
        <v>40000</v>
      </c>
    </row>
    <row r="27" spans="1:4" ht="15">
      <c r="A27" s="193" t="s">
        <v>20</v>
      </c>
      <c r="B27" s="196" t="s">
        <v>21</v>
      </c>
      <c r="C27" s="195">
        <f>8!G60</f>
        <v>22106016.490000002</v>
      </c>
      <c r="D27" s="195">
        <f>8!J60</f>
        <v>21041096.490000002</v>
      </c>
    </row>
    <row r="28" spans="1:4" ht="15.75">
      <c r="A28" s="197" t="s">
        <v>22</v>
      </c>
      <c r="B28" s="191" t="s">
        <v>23</v>
      </c>
      <c r="C28" s="215">
        <f>SUM(C29+C30+C31+C32)</f>
        <v>23450000</v>
      </c>
      <c r="D28" s="215">
        <f>SUM(D29:D32)</f>
        <v>25596972</v>
      </c>
    </row>
    <row r="29" spans="1:5" ht="15">
      <c r="A29" s="216" t="s">
        <v>24</v>
      </c>
      <c r="B29" s="196" t="s">
        <v>25</v>
      </c>
      <c r="C29" s="195">
        <f>8!G81</f>
        <v>2050000</v>
      </c>
      <c r="D29" s="195">
        <f>8!J81</f>
        <v>4196972</v>
      </c>
      <c r="E29" s="217"/>
    </row>
    <row r="30" spans="1:4" ht="15">
      <c r="A30" s="218" t="s">
        <v>26</v>
      </c>
      <c r="B30" s="219" t="s">
        <v>27</v>
      </c>
      <c r="C30" s="220">
        <f>8!G97</f>
        <v>2800000</v>
      </c>
      <c r="D30" s="220">
        <f>8!J97</f>
        <v>2800000</v>
      </c>
    </row>
    <row r="31" spans="1:4" ht="15">
      <c r="A31" s="211" t="s">
        <v>28</v>
      </c>
      <c r="B31" s="212" t="s">
        <v>29</v>
      </c>
      <c r="C31" s="213">
        <f>8!G103</f>
        <v>10500000</v>
      </c>
      <c r="D31" s="214">
        <f>8!J103</f>
        <v>10500000</v>
      </c>
    </row>
    <row r="32" spans="1:12" ht="15" customHeight="1">
      <c r="A32" s="221" t="s">
        <v>30</v>
      </c>
      <c r="B32" s="212" t="s">
        <v>31</v>
      </c>
      <c r="C32" s="222">
        <f>8!G125</f>
        <v>8100000</v>
      </c>
      <c r="D32" s="199">
        <f>8!J125</f>
        <v>8100000</v>
      </c>
      <c r="E32" s="223"/>
      <c r="F32" s="179"/>
      <c r="G32" s="179"/>
      <c r="H32" s="179"/>
      <c r="I32" s="179"/>
      <c r="J32" s="179"/>
      <c r="K32" s="179"/>
      <c r="L32" s="179"/>
    </row>
    <row r="33" spans="1:4" ht="15.75">
      <c r="A33" s="208" t="s">
        <v>32</v>
      </c>
      <c r="B33" s="209" t="s">
        <v>33</v>
      </c>
      <c r="C33" s="210">
        <f>C34</f>
        <v>120000</v>
      </c>
      <c r="D33" s="198">
        <f>D34</f>
        <v>120000</v>
      </c>
    </row>
    <row r="34" spans="1:4" ht="15">
      <c r="A34" s="216" t="s">
        <v>34</v>
      </c>
      <c r="B34" s="194" t="s">
        <v>466</v>
      </c>
      <c r="C34" s="224">
        <f>8!G134</f>
        <v>120000</v>
      </c>
      <c r="D34" s="195">
        <f>8!J134</f>
        <v>120000</v>
      </c>
    </row>
    <row r="35" spans="1:5" ht="15" customHeight="1">
      <c r="A35" s="197" t="s">
        <v>35</v>
      </c>
      <c r="B35" s="191" t="s">
        <v>467</v>
      </c>
      <c r="C35" s="215">
        <f>SUM(C36)</f>
        <v>0</v>
      </c>
      <c r="D35" s="225">
        <v>0</v>
      </c>
      <c r="E35" s="164"/>
    </row>
    <row r="36" spans="1:4" ht="15">
      <c r="A36" s="221" t="s">
        <v>36</v>
      </c>
      <c r="B36" s="194" t="s">
        <v>37</v>
      </c>
      <c r="C36" s="222">
        <v>0</v>
      </c>
      <c r="D36" s="199">
        <v>0</v>
      </c>
    </row>
    <row r="37" spans="1:4" ht="15.75">
      <c r="A37" s="208" t="s">
        <v>38</v>
      </c>
      <c r="B37" s="209" t="s">
        <v>39</v>
      </c>
      <c r="C37" s="210">
        <f>SUM(C38:C39)</f>
        <v>1945744</v>
      </c>
      <c r="D37" s="198">
        <f>D38+D39</f>
        <v>1941062</v>
      </c>
    </row>
    <row r="38" spans="1:4" ht="15">
      <c r="A38" s="216" t="s">
        <v>40</v>
      </c>
      <c r="B38" s="194" t="s">
        <v>41</v>
      </c>
      <c r="C38" s="224">
        <f>8!G150</f>
        <v>200000</v>
      </c>
      <c r="D38" s="195">
        <f>8!J150</f>
        <v>200000</v>
      </c>
    </row>
    <row r="39" spans="1:4" ht="15">
      <c r="A39" s="226" t="s">
        <v>42</v>
      </c>
      <c r="B39" s="196" t="s">
        <v>43</v>
      </c>
      <c r="C39" s="205">
        <f>8!G153</f>
        <v>1745744</v>
      </c>
      <c r="D39" s="205">
        <f>8!J153</f>
        <v>1741062</v>
      </c>
    </row>
    <row r="40" spans="1:4" ht="15.75">
      <c r="A40" s="208" t="s">
        <v>44</v>
      </c>
      <c r="B40" s="209" t="s">
        <v>45</v>
      </c>
      <c r="C40" s="210">
        <f>C41</f>
        <v>100000</v>
      </c>
      <c r="D40" s="227">
        <f>D41</f>
        <v>100000</v>
      </c>
    </row>
    <row r="41" spans="1:4" ht="15">
      <c r="A41" s="221" t="s">
        <v>471</v>
      </c>
      <c r="B41" s="194" t="s">
        <v>472</v>
      </c>
      <c r="C41" s="222">
        <f>8!G171</f>
        <v>100000</v>
      </c>
      <c r="D41" s="199">
        <f>8!J171</f>
        <v>100000</v>
      </c>
    </row>
    <row r="42" spans="1:4" ht="15">
      <c r="A42" s="165"/>
      <c r="B42" s="168" t="s">
        <v>473</v>
      </c>
      <c r="C42" s="167">
        <v>1800000</v>
      </c>
      <c r="D42" s="167">
        <v>2200000</v>
      </c>
    </row>
    <row r="43" spans="1:5" ht="15.75" thickBot="1">
      <c r="A43" s="228"/>
      <c r="B43" s="229" t="s">
        <v>46</v>
      </c>
      <c r="C43" s="230">
        <f>C11+C20+C22+C25+C28+C33+C35+C37+C40+C42</f>
        <v>59340290</v>
      </c>
      <c r="D43" s="230">
        <f>D11+D20+D22+D25+D28+D33+D35+D37+D40+D42</f>
        <v>61834339</v>
      </c>
      <c r="E43" s="164"/>
    </row>
    <row r="44" spans="1:4" ht="16.5" thickBot="1">
      <c r="A44" s="231"/>
      <c r="B44" s="232" t="s">
        <v>474</v>
      </c>
      <c r="C44" s="233"/>
      <c r="D44" s="233"/>
    </row>
    <row r="45" spans="3:4" ht="15">
      <c r="C45" s="234"/>
      <c r="D45" s="234"/>
    </row>
    <row r="46" spans="3:4" ht="15">
      <c r="C46" s="164"/>
      <c r="D46" s="164"/>
    </row>
    <row r="47" spans="3:4" ht="15">
      <c r="C47" s="164"/>
      <c r="D47" s="164"/>
    </row>
    <row r="48" ht="15">
      <c r="D48" s="164"/>
    </row>
    <row r="49" ht="15">
      <c r="D49" s="164"/>
    </row>
    <row r="50" spans="3:4" ht="15">
      <c r="C50" s="187"/>
      <c r="D50" s="164"/>
    </row>
  </sheetData>
  <sheetProtection/>
  <mergeCells count="7">
    <mergeCell ref="C1:D5"/>
    <mergeCell ref="A6:D6"/>
    <mergeCell ref="A7:D7"/>
    <mergeCell ref="A11:A12"/>
    <mergeCell ref="B11:B12"/>
    <mergeCell ref="C11:C12"/>
    <mergeCell ref="D11:D1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  <rowBreaks count="1" manualBreakCount="1">
    <brk id="4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G18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7.421875" style="2" customWidth="1"/>
    <col min="4" max="4" width="6.00390625" style="2" hidden="1" customWidth="1"/>
    <col min="5" max="5" width="13.28125" style="1" bestFit="1" customWidth="1"/>
    <col min="6" max="6" width="74.00390625" style="71" customWidth="1"/>
    <col min="7" max="7" width="14.421875" style="2" bestFit="1" customWidth="1"/>
    <col min="8" max="16384" width="9.140625" style="2" customWidth="1"/>
  </cols>
  <sheetData>
    <row r="2" spans="1:5" ht="12.75">
      <c r="A2" s="299" t="s">
        <v>668</v>
      </c>
      <c r="B2" s="299"/>
      <c r="C2" s="299"/>
      <c r="D2" s="299"/>
      <c r="E2" s="299"/>
    </row>
    <row r="4" spans="1:5" ht="22.5" customHeight="1">
      <c r="A4" s="300" t="s">
        <v>659</v>
      </c>
      <c r="B4" s="300"/>
      <c r="C4" s="300"/>
      <c r="D4" s="300"/>
      <c r="E4" s="300"/>
    </row>
    <row r="5" spans="1:5" ht="31.5">
      <c r="A5" s="4" t="s">
        <v>47</v>
      </c>
      <c r="B5" s="5" t="s">
        <v>48</v>
      </c>
      <c r="C5" s="5" t="s">
        <v>49</v>
      </c>
      <c r="D5" s="6"/>
      <c r="E5" s="235">
        <v>2022</v>
      </c>
    </row>
    <row r="6" spans="1:5" ht="12.75">
      <c r="A6" s="8">
        <v>1</v>
      </c>
      <c r="B6" s="9">
        <v>2</v>
      </c>
      <c r="C6" s="8">
        <v>3</v>
      </c>
      <c r="D6" s="6"/>
      <c r="E6" s="10" t="s">
        <v>306</v>
      </c>
    </row>
    <row r="7" spans="1:163" s="16" customFormat="1" ht="21">
      <c r="A7" s="11" t="s">
        <v>50</v>
      </c>
      <c r="B7" s="12" t="s">
        <v>51</v>
      </c>
      <c r="C7" s="13" t="s">
        <v>52</v>
      </c>
      <c r="D7" s="14"/>
      <c r="E7" s="15">
        <f>E8</f>
        <v>100000</v>
      </c>
      <c r="F7" s="7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</row>
    <row r="8" spans="1:163" s="22" customFormat="1" ht="22.5">
      <c r="A8" s="17" t="s">
        <v>631</v>
      </c>
      <c r="B8" s="18" t="s">
        <v>53</v>
      </c>
      <c r="C8" s="19" t="s">
        <v>52</v>
      </c>
      <c r="D8" s="20"/>
      <c r="E8" s="21">
        <f>E9</f>
        <v>100000</v>
      </c>
      <c r="F8" s="7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</row>
    <row r="9" spans="1:163" s="28" customFormat="1" ht="22.5">
      <c r="A9" s="23" t="s">
        <v>54</v>
      </c>
      <c r="B9" s="24" t="s">
        <v>55</v>
      </c>
      <c r="C9" s="25"/>
      <c r="D9" s="26"/>
      <c r="E9" s="27">
        <f>E10</f>
        <v>100000</v>
      </c>
      <c r="F9" s="7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</row>
    <row r="10" spans="1:5" ht="22.5">
      <c r="A10" s="9" t="s">
        <v>56</v>
      </c>
      <c r="B10" s="29" t="s">
        <v>57</v>
      </c>
      <c r="C10" s="30"/>
      <c r="D10" s="6"/>
      <c r="E10" s="7">
        <f>E11</f>
        <v>100000</v>
      </c>
    </row>
    <row r="11" spans="1:5" ht="12.75">
      <c r="A11" s="9" t="s">
        <v>58</v>
      </c>
      <c r="B11" s="29"/>
      <c r="C11" s="30">
        <v>200</v>
      </c>
      <c r="D11" s="6"/>
      <c r="E11" s="7">
        <f>7!I305</f>
        <v>100000</v>
      </c>
    </row>
    <row r="12" spans="1:163" s="16" customFormat="1" ht="21">
      <c r="A12" s="11" t="s">
        <v>59</v>
      </c>
      <c r="B12" s="31" t="s">
        <v>60</v>
      </c>
      <c r="C12" s="13" t="s">
        <v>52</v>
      </c>
      <c r="D12" s="32"/>
      <c r="E12" s="15">
        <f>E13</f>
        <v>510000</v>
      </c>
      <c r="F12" s="7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</row>
    <row r="13" spans="1:163" s="22" customFormat="1" ht="22.5">
      <c r="A13" s="17" t="s">
        <v>632</v>
      </c>
      <c r="B13" s="33" t="s">
        <v>61</v>
      </c>
      <c r="C13" s="19" t="s">
        <v>52</v>
      </c>
      <c r="D13" s="20"/>
      <c r="E13" s="21">
        <f>E14+E19</f>
        <v>510000</v>
      </c>
      <c r="F13" s="7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</row>
    <row r="14" spans="1:163" s="28" customFormat="1" ht="22.5">
      <c r="A14" s="34" t="s">
        <v>62</v>
      </c>
      <c r="B14" s="35" t="s">
        <v>63</v>
      </c>
      <c r="C14" s="25"/>
      <c r="D14" s="26"/>
      <c r="E14" s="27">
        <f>E15+E17</f>
        <v>280000</v>
      </c>
      <c r="F14" s="7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</row>
    <row r="15" spans="1:5" ht="22.5">
      <c r="A15" s="9" t="s">
        <v>64</v>
      </c>
      <c r="B15" s="29" t="s">
        <v>65</v>
      </c>
      <c r="C15" s="30" t="s">
        <v>52</v>
      </c>
      <c r="D15" s="6"/>
      <c r="E15" s="7">
        <f>E16</f>
        <v>280000</v>
      </c>
    </row>
    <row r="16" spans="1:5" ht="12.75">
      <c r="A16" s="9" t="s">
        <v>58</v>
      </c>
      <c r="B16" s="29"/>
      <c r="C16" s="30">
        <v>200</v>
      </c>
      <c r="D16" s="6"/>
      <c r="E16" s="102">
        <f>7!I338</f>
        <v>280000</v>
      </c>
    </row>
    <row r="17" spans="1:5" ht="22.5">
      <c r="A17" s="9" t="s">
        <v>271</v>
      </c>
      <c r="B17" s="29" t="s">
        <v>283</v>
      </c>
      <c r="C17" s="30"/>
      <c r="D17" s="6"/>
      <c r="E17" s="102">
        <f>E18</f>
        <v>0</v>
      </c>
    </row>
    <row r="18" spans="1:5" ht="12.75">
      <c r="A18" s="9" t="s">
        <v>58</v>
      </c>
      <c r="B18" s="29"/>
      <c r="C18" s="30">
        <v>200</v>
      </c>
      <c r="D18" s="6"/>
      <c r="E18" s="7">
        <v>0</v>
      </c>
    </row>
    <row r="19" spans="1:163" s="38" customFormat="1" ht="22.5">
      <c r="A19" s="23" t="s">
        <v>66</v>
      </c>
      <c r="B19" s="35" t="s">
        <v>67</v>
      </c>
      <c r="C19" s="25"/>
      <c r="D19" s="36"/>
      <c r="E19" s="27">
        <f>E20+E22</f>
        <v>230000</v>
      </c>
      <c r="F19" s="72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</row>
    <row r="20" spans="1:5" ht="22.5">
      <c r="A20" s="9" t="s">
        <v>68</v>
      </c>
      <c r="B20" s="29" t="s">
        <v>69</v>
      </c>
      <c r="C20" s="30" t="s">
        <v>52</v>
      </c>
      <c r="D20" s="6"/>
      <c r="E20" s="7">
        <f>E21</f>
        <v>30000</v>
      </c>
    </row>
    <row r="21" spans="1:5" ht="12.75">
      <c r="A21" s="9" t="s">
        <v>70</v>
      </c>
      <c r="B21" s="29"/>
      <c r="C21" s="30">
        <v>300</v>
      </c>
      <c r="D21" s="6"/>
      <c r="E21" s="7">
        <f>7!I340</f>
        <v>30000</v>
      </c>
    </row>
    <row r="22" spans="1:5" ht="22.5">
      <c r="A22" s="9" t="s">
        <v>71</v>
      </c>
      <c r="B22" s="29" t="s">
        <v>72</v>
      </c>
      <c r="C22" s="30" t="s">
        <v>52</v>
      </c>
      <c r="D22" s="6"/>
      <c r="E22" s="7">
        <f>7!I322</f>
        <v>200000</v>
      </c>
    </row>
    <row r="23" spans="1:5" ht="12.75">
      <c r="A23" s="9" t="s">
        <v>70</v>
      </c>
      <c r="B23" s="29"/>
      <c r="C23" s="30">
        <v>300</v>
      </c>
      <c r="D23" s="6"/>
      <c r="E23" s="7">
        <f>7!I323</f>
        <v>200000</v>
      </c>
    </row>
    <row r="24" spans="1:163" s="16" customFormat="1" ht="21">
      <c r="A24" s="11" t="s">
        <v>73</v>
      </c>
      <c r="B24" s="39" t="s">
        <v>74</v>
      </c>
      <c r="C24" s="13"/>
      <c r="D24" s="40"/>
      <c r="E24" s="15">
        <f>E25+E29+E35</f>
        <v>1513926</v>
      </c>
      <c r="F24" s="7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</row>
    <row r="25" spans="1:163" s="22" customFormat="1" ht="22.5">
      <c r="A25" s="17" t="s">
        <v>633</v>
      </c>
      <c r="B25" s="41" t="s">
        <v>75</v>
      </c>
      <c r="C25" s="42"/>
      <c r="D25" s="20"/>
      <c r="E25" s="21">
        <f>E26</f>
        <v>1411926</v>
      </c>
      <c r="F25" s="7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</row>
    <row r="26" spans="1:163" s="28" customFormat="1" ht="22.5">
      <c r="A26" s="23" t="s">
        <v>76</v>
      </c>
      <c r="B26" s="35" t="s">
        <v>77</v>
      </c>
      <c r="C26" s="43"/>
      <c r="D26" s="26"/>
      <c r="E26" s="27">
        <f>E27</f>
        <v>1411926</v>
      </c>
      <c r="F26" s="7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</row>
    <row r="27" spans="1:5" ht="22.5">
      <c r="A27" s="9" t="s">
        <v>653</v>
      </c>
      <c r="B27" s="29" t="s">
        <v>78</v>
      </c>
      <c r="C27" s="30"/>
      <c r="D27" s="6" t="s">
        <v>79</v>
      </c>
      <c r="E27" s="7">
        <f>E28</f>
        <v>1411926</v>
      </c>
    </row>
    <row r="28" spans="1:5" ht="12.75">
      <c r="A28" s="9" t="s">
        <v>70</v>
      </c>
      <c r="B28" s="29"/>
      <c r="C28" s="30">
        <v>300</v>
      </c>
      <c r="D28" s="6"/>
      <c r="E28" s="7">
        <f>7!I330</f>
        <v>1411926</v>
      </c>
    </row>
    <row r="29" spans="1:5" ht="22.5">
      <c r="A29" s="17" t="s">
        <v>634</v>
      </c>
      <c r="B29" s="41" t="s">
        <v>80</v>
      </c>
      <c r="C29" s="42"/>
      <c r="D29" s="20"/>
      <c r="E29" s="21">
        <f>E30</f>
        <v>102000</v>
      </c>
    </row>
    <row r="30" spans="1:5" ht="22.5">
      <c r="A30" s="9" t="s">
        <v>81</v>
      </c>
      <c r="B30" s="29" t="s">
        <v>82</v>
      </c>
      <c r="C30" s="30"/>
      <c r="D30" s="6"/>
      <c r="E30" s="7">
        <f>E31+E33</f>
        <v>102000</v>
      </c>
    </row>
    <row r="31" spans="1:5" ht="22.5">
      <c r="A31" s="9" t="s">
        <v>635</v>
      </c>
      <c r="B31" s="29" t="s">
        <v>83</v>
      </c>
      <c r="C31" s="30"/>
      <c r="D31" s="6"/>
      <c r="E31" s="7">
        <f>E32</f>
        <v>40800</v>
      </c>
    </row>
    <row r="32" spans="1:5" ht="12.75">
      <c r="A32" s="9" t="s">
        <v>70</v>
      </c>
      <c r="B32" s="29"/>
      <c r="C32" s="98">
        <v>300</v>
      </c>
      <c r="D32" s="6"/>
      <c r="E32" s="7">
        <f>7!H334</f>
        <v>40800</v>
      </c>
    </row>
    <row r="33" spans="1:5" ht="22.5">
      <c r="A33" s="9" t="s">
        <v>84</v>
      </c>
      <c r="B33" s="29" t="s">
        <v>85</v>
      </c>
      <c r="C33" s="98"/>
      <c r="D33" s="6"/>
      <c r="E33" s="7">
        <f>E34</f>
        <v>61200</v>
      </c>
    </row>
    <row r="34" spans="1:5" ht="12.75">
      <c r="A34" s="9" t="s">
        <v>70</v>
      </c>
      <c r="B34" s="29"/>
      <c r="C34" s="98">
        <v>300</v>
      </c>
      <c r="D34" s="6"/>
      <c r="E34" s="7">
        <f>7!G336</f>
        <v>61200</v>
      </c>
    </row>
    <row r="35" spans="1:5" ht="22.5">
      <c r="A35" s="17" t="s">
        <v>636</v>
      </c>
      <c r="B35" s="41" t="s">
        <v>86</v>
      </c>
      <c r="C35" s="42"/>
      <c r="D35" s="20"/>
      <c r="E35" s="21">
        <f>E36</f>
        <v>0</v>
      </c>
    </row>
    <row r="36" spans="1:5" ht="22.5">
      <c r="A36" s="9" t="s">
        <v>87</v>
      </c>
      <c r="B36" s="29" t="s">
        <v>88</v>
      </c>
      <c r="C36" s="30"/>
      <c r="D36" s="6"/>
      <c r="E36" s="7">
        <f>E37+E39+E41</f>
        <v>0</v>
      </c>
    </row>
    <row r="37" spans="1:5" ht="33.75">
      <c r="A37" s="9" t="s">
        <v>245</v>
      </c>
      <c r="B37" s="29" t="s">
        <v>244</v>
      </c>
      <c r="C37" s="30"/>
      <c r="D37" s="6"/>
      <c r="E37" s="7">
        <f>E38</f>
        <v>0</v>
      </c>
    </row>
    <row r="38" spans="1:5" ht="12.75">
      <c r="A38" s="9" t="s">
        <v>91</v>
      </c>
      <c r="B38" s="29"/>
      <c r="C38" s="30">
        <v>400</v>
      </c>
      <c r="D38" s="6"/>
      <c r="E38" s="7">
        <v>0</v>
      </c>
    </row>
    <row r="39" spans="1:5" ht="22.5">
      <c r="A39" s="9" t="s">
        <v>249</v>
      </c>
      <c r="B39" s="29" t="s">
        <v>248</v>
      </c>
      <c r="C39" s="30"/>
      <c r="D39" s="6"/>
      <c r="E39" s="7">
        <f>E40</f>
        <v>0</v>
      </c>
    </row>
    <row r="40" spans="1:5" ht="12.75">
      <c r="A40" s="9" t="s">
        <v>91</v>
      </c>
      <c r="B40" s="29"/>
      <c r="C40" s="30">
        <v>400</v>
      </c>
      <c r="D40" s="6"/>
      <c r="E40" s="7">
        <v>0</v>
      </c>
    </row>
    <row r="41" spans="1:6" ht="22.5">
      <c r="A41" s="9" t="s">
        <v>89</v>
      </c>
      <c r="B41" s="29" t="s">
        <v>90</v>
      </c>
      <c r="C41" s="30"/>
      <c r="D41" s="6"/>
      <c r="E41" s="7">
        <f>E42</f>
        <v>0</v>
      </c>
      <c r="F41" s="73"/>
    </row>
    <row r="42" spans="1:6" ht="12.75">
      <c r="A42" s="9" t="s">
        <v>91</v>
      </c>
      <c r="B42" s="29"/>
      <c r="C42" s="30">
        <v>400</v>
      </c>
      <c r="D42" s="6"/>
      <c r="E42" s="7">
        <v>0</v>
      </c>
      <c r="F42" s="73"/>
    </row>
    <row r="43" spans="1:163" s="16" customFormat="1" ht="21">
      <c r="A43" s="11" t="s">
        <v>92</v>
      </c>
      <c r="B43" s="39" t="s">
        <v>93</v>
      </c>
      <c r="C43" s="13" t="s">
        <v>52</v>
      </c>
      <c r="D43" s="40"/>
      <c r="E43" s="15">
        <f>E44</f>
        <v>1795575</v>
      </c>
      <c r="F43" s="7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</row>
    <row r="44" spans="1:6" ht="22.5">
      <c r="A44" s="17" t="s">
        <v>637</v>
      </c>
      <c r="B44" s="41" t="s">
        <v>94</v>
      </c>
      <c r="C44" s="19" t="s">
        <v>52</v>
      </c>
      <c r="D44" s="20"/>
      <c r="E44" s="21">
        <f>E45+E54</f>
        <v>1795575</v>
      </c>
      <c r="F44" s="74"/>
    </row>
    <row r="45" spans="1:163" s="28" customFormat="1" ht="22.5">
      <c r="A45" s="23" t="s">
        <v>95</v>
      </c>
      <c r="B45" s="35" t="s">
        <v>96</v>
      </c>
      <c r="C45" s="25"/>
      <c r="D45" s="26"/>
      <c r="E45" s="27">
        <f>E46+E52</f>
        <v>1795575</v>
      </c>
      <c r="F45" s="7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</row>
    <row r="46" spans="1:5" ht="22.5">
      <c r="A46" s="9" t="s">
        <v>97</v>
      </c>
      <c r="B46" s="29" t="s">
        <v>98</v>
      </c>
      <c r="C46" s="30" t="s">
        <v>52</v>
      </c>
      <c r="D46" s="6"/>
      <c r="E46" s="7">
        <f>E47+E48+E49+E50+E51</f>
        <v>1795575</v>
      </c>
    </row>
    <row r="47" spans="1:5" ht="22.5" hidden="1">
      <c r="A47" s="9" t="s">
        <v>99</v>
      </c>
      <c r="B47" s="29"/>
      <c r="C47" s="30">
        <v>100</v>
      </c>
      <c r="D47" s="6"/>
      <c r="E47" s="7"/>
    </row>
    <row r="48" spans="1:5" ht="12.75" hidden="1">
      <c r="A48" s="9" t="s">
        <v>58</v>
      </c>
      <c r="B48" s="29"/>
      <c r="C48" s="30">
        <v>200</v>
      </c>
      <c r="D48" s="6"/>
      <c r="E48" s="7"/>
    </row>
    <row r="49" spans="1:5" ht="12.75" hidden="1">
      <c r="A49" s="9" t="s">
        <v>70</v>
      </c>
      <c r="B49" s="29"/>
      <c r="C49" s="30">
        <v>300</v>
      </c>
      <c r="D49" s="6"/>
      <c r="E49" s="7"/>
    </row>
    <row r="50" spans="1:5" ht="12.75">
      <c r="A50" s="9" t="s">
        <v>100</v>
      </c>
      <c r="B50" s="29"/>
      <c r="C50" s="30">
        <v>500</v>
      </c>
      <c r="D50" s="6"/>
      <c r="E50" s="7">
        <f>7!I310</f>
        <v>1795575</v>
      </c>
    </row>
    <row r="51" spans="1:5" ht="12.75" hidden="1">
      <c r="A51" s="9" t="s">
        <v>101</v>
      </c>
      <c r="B51" s="29"/>
      <c r="C51" s="30">
        <v>800</v>
      </c>
      <c r="D51" s="6"/>
      <c r="E51" s="7">
        <v>0</v>
      </c>
    </row>
    <row r="52" spans="1:6" ht="12.75" hidden="1">
      <c r="A52" s="9" t="s">
        <v>102</v>
      </c>
      <c r="B52" s="29" t="s">
        <v>103</v>
      </c>
      <c r="C52" s="30"/>
      <c r="D52" s="6"/>
      <c r="E52" s="7">
        <f>E53</f>
        <v>0</v>
      </c>
      <c r="F52" s="75"/>
    </row>
    <row r="53" spans="1:5" ht="12.75" hidden="1">
      <c r="A53" s="9" t="s">
        <v>58</v>
      </c>
      <c r="B53" s="29"/>
      <c r="C53" s="30">
        <v>200</v>
      </c>
      <c r="D53" s="6"/>
      <c r="E53" s="7"/>
    </row>
    <row r="54" spans="1:163" s="28" customFormat="1" ht="22.5" hidden="1">
      <c r="A54" s="23" t="s">
        <v>104</v>
      </c>
      <c r="B54" s="35" t="s">
        <v>105</v>
      </c>
      <c r="C54" s="43"/>
      <c r="D54" s="26"/>
      <c r="E54" s="27">
        <f>E55</f>
        <v>0</v>
      </c>
      <c r="F54" s="7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</row>
    <row r="55" spans="1:5" ht="12.75" hidden="1">
      <c r="A55" s="9" t="s">
        <v>106</v>
      </c>
      <c r="B55" s="29" t="s">
        <v>107</v>
      </c>
      <c r="C55" s="30"/>
      <c r="D55" s="6"/>
      <c r="E55" s="7">
        <f>E56</f>
        <v>0</v>
      </c>
    </row>
    <row r="56" spans="1:5" ht="12.75" hidden="1">
      <c r="A56" s="9" t="s">
        <v>58</v>
      </c>
      <c r="B56" s="45"/>
      <c r="C56" s="30">
        <v>200</v>
      </c>
      <c r="D56" s="6"/>
      <c r="E56" s="7"/>
    </row>
    <row r="57" spans="1:163" s="16" customFormat="1" ht="12.75" hidden="1">
      <c r="A57" s="11" t="s">
        <v>108</v>
      </c>
      <c r="B57" s="46" t="s">
        <v>109</v>
      </c>
      <c r="C57" s="47" t="s">
        <v>52</v>
      </c>
      <c r="D57" s="6"/>
      <c r="E57" s="7"/>
      <c r="F57" s="7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</row>
    <row r="58" spans="1:5" ht="12.75" hidden="1">
      <c r="A58" s="17" t="s">
        <v>110</v>
      </c>
      <c r="B58" s="29" t="s">
        <v>111</v>
      </c>
      <c r="C58" s="48" t="s">
        <v>52</v>
      </c>
      <c r="D58" s="6"/>
      <c r="E58" s="7"/>
    </row>
    <row r="59" spans="1:163" s="28" customFormat="1" ht="22.5" hidden="1">
      <c r="A59" s="23" t="s">
        <v>112</v>
      </c>
      <c r="B59" s="29" t="s">
        <v>113</v>
      </c>
      <c r="C59" s="48"/>
      <c r="D59" s="6"/>
      <c r="E59" s="7"/>
      <c r="F59" s="7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</row>
    <row r="60" spans="1:5" ht="12.75" hidden="1">
      <c r="A60" s="9" t="s">
        <v>114</v>
      </c>
      <c r="B60" s="29" t="s">
        <v>115</v>
      </c>
      <c r="C60" s="30" t="s">
        <v>52</v>
      </c>
      <c r="D60" s="6"/>
      <c r="E60" s="7"/>
    </row>
    <row r="61" spans="1:5" ht="12.75" hidden="1">
      <c r="A61" s="9" t="s">
        <v>58</v>
      </c>
      <c r="B61" s="29"/>
      <c r="C61" s="30">
        <v>200</v>
      </c>
      <c r="D61" s="6"/>
      <c r="E61" s="7"/>
    </row>
    <row r="62" spans="1:163" s="16" customFormat="1" ht="21">
      <c r="A62" s="11" t="s">
        <v>116</v>
      </c>
      <c r="B62" s="39" t="s">
        <v>117</v>
      </c>
      <c r="C62" s="13"/>
      <c r="D62" s="40"/>
      <c r="E62" s="15">
        <f>E63</f>
        <v>300000</v>
      </c>
      <c r="F62" s="7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</row>
    <row r="63" spans="1:5" ht="22.5">
      <c r="A63" s="17" t="s">
        <v>638</v>
      </c>
      <c r="B63" s="41" t="s">
        <v>118</v>
      </c>
      <c r="C63" s="19" t="s">
        <v>52</v>
      </c>
      <c r="D63" s="20"/>
      <c r="E63" s="21">
        <f>E64</f>
        <v>300000</v>
      </c>
    </row>
    <row r="64" spans="1:163" s="28" customFormat="1" ht="22.5">
      <c r="A64" s="23" t="s">
        <v>119</v>
      </c>
      <c r="B64" s="35" t="s">
        <v>120</v>
      </c>
      <c r="C64" s="43"/>
      <c r="D64" s="26"/>
      <c r="E64" s="27">
        <f>E65</f>
        <v>300000</v>
      </c>
      <c r="F64" s="7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</row>
    <row r="65" spans="1:5" ht="22.5">
      <c r="A65" s="9" t="s">
        <v>121</v>
      </c>
      <c r="B65" s="29" t="s">
        <v>122</v>
      </c>
      <c r="C65" s="30"/>
      <c r="D65" s="6"/>
      <c r="E65" s="7">
        <f>E66</f>
        <v>300000</v>
      </c>
    </row>
    <row r="66" spans="1:5" ht="12.75">
      <c r="A66" s="9" t="s">
        <v>58</v>
      </c>
      <c r="B66" s="29"/>
      <c r="C66" s="30">
        <v>200</v>
      </c>
      <c r="D66" s="6"/>
      <c r="E66" s="7">
        <f>7!I343</f>
        <v>300000</v>
      </c>
    </row>
    <row r="67" spans="1:163" s="16" customFormat="1" ht="21">
      <c r="A67" s="11" t="s">
        <v>123</v>
      </c>
      <c r="B67" s="39" t="s">
        <v>124</v>
      </c>
      <c r="C67" s="13" t="s">
        <v>52</v>
      </c>
      <c r="D67" s="40"/>
      <c r="E67" s="15">
        <f>E68+E76+E83</f>
        <v>26910064.119999997</v>
      </c>
      <c r="F67" s="7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</row>
    <row r="68" spans="1:5" ht="22.5">
      <c r="A68" s="17" t="s">
        <v>639</v>
      </c>
      <c r="B68" s="41" t="s">
        <v>125</v>
      </c>
      <c r="C68" s="19" t="s">
        <v>52</v>
      </c>
      <c r="D68" s="20"/>
      <c r="E68" s="21">
        <f>E69+E73</f>
        <v>4613000</v>
      </c>
    </row>
    <row r="69" spans="1:163" s="28" customFormat="1" ht="22.5">
      <c r="A69" s="23" t="s">
        <v>126</v>
      </c>
      <c r="B69" s="35" t="s">
        <v>127</v>
      </c>
      <c r="C69" s="43"/>
      <c r="D69" s="26"/>
      <c r="E69" s="27">
        <f>E70</f>
        <v>3163000</v>
      </c>
      <c r="F69" s="7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</row>
    <row r="70" spans="1:6" ht="22.5">
      <c r="A70" s="9" t="s">
        <v>128</v>
      </c>
      <c r="B70" s="29" t="s">
        <v>129</v>
      </c>
      <c r="C70" s="30"/>
      <c r="D70" s="6"/>
      <c r="E70" s="7">
        <f>E71+E72</f>
        <v>3163000</v>
      </c>
      <c r="F70" s="75"/>
    </row>
    <row r="71" spans="1:6" ht="12.75">
      <c r="A71" s="9" t="s">
        <v>58</v>
      </c>
      <c r="B71" s="29"/>
      <c r="C71" s="30">
        <v>200</v>
      </c>
      <c r="D71" s="6"/>
      <c r="E71" s="7">
        <f>7!I166+7!I179</f>
        <v>3021000</v>
      </c>
      <c r="F71" s="73"/>
    </row>
    <row r="72" spans="1:6" s="71" customFormat="1" ht="12.75">
      <c r="A72" s="99" t="s">
        <v>101</v>
      </c>
      <c r="B72" s="100"/>
      <c r="C72" s="98">
        <v>800</v>
      </c>
      <c r="D72" s="101"/>
      <c r="E72" s="102">
        <f>7!I170+7!I188</f>
        <v>142000</v>
      </c>
      <c r="F72" s="73"/>
    </row>
    <row r="73" spans="1:163" s="28" customFormat="1" ht="22.5">
      <c r="A73" s="23" t="s">
        <v>130</v>
      </c>
      <c r="B73" s="35" t="s">
        <v>131</v>
      </c>
      <c r="C73" s="43"/>
      <c r="D73" s="26"/>
      <c r="E73" s="27">
        <f>E74</f>
        <v>1450000</v>
      </c>
      <c r="F73" s="7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</row>
    <row r="74" spans="1:5" ht="22.5">
      <c r="A74" s="9" t="s">
        <v>132</v>
      </c>
      <c r="B74" s="29" t="s">
        <v>133</v>
      </c>
      <c r="C74" s="30"/>
      <c r="D74" s="6"/>
      <c r="E74" s="7">
        <f>E75</f>
        <v>1450000</v>
      </c>
    </row>
    <row r="75" spans="1:5" ht="12.75">
      <c r="A75" s="9" t="s">
        <v>58</v>
      </c>
      <c r="B75" s="29"/>
      <c r="C75" s="30">
        <v>200</v>
      </c>
      <c r="D75" s="6"/>
      <c r="E75" s="7">
        <f>7!I174</f>
        <v>1450000</v>
      </c>
    </row>
    <row r="76" spans="1:5" ht="22.5">
      <c r="A76" s="17" t="s">
        <v>640</v>
      </c>
      <c r="B76" s="41" t="s">
        <v>134</v>
      </c>
      <c r="C76" s="19" t="s">
        <v>52</v>
      </c>
      <c r="D76" s="20"/>
      <c r="E76" s="21">
        <f>E77</f>
        <v>420000</v>
      </c>
    </row>
    <row r="77" spans="1:163" s="28" customFormat="1" ht="22.5">
      <c r="A77" s="34" t="s">
        <v>135</v>
      </c>
      <c r="B77" s="35" t="s">
        <v>136</v>
      </c>
      <c r="C77" s="25"/>
      <c r="D77" s="26"/>
      <c r="E77" s="27">
        <f>E78+E80</f>
        <v>420000</v>
      </c>
      <c r="F77" s="7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</row>
    <row r="78" spans="1:5" ht="22.5">
      <c r="A78" s="9" t="s">
        <v>137</v>
      </c>
      <c r="B78" s="29" t="s">
        <v>138</v>
      </c>
      <c r="C78" s="30" t="s">
        <v>52</v>
      </c>
      <c r="D78" s="6"/>
      <c r="E78" s="7">
        <f>E79</f>
        <v>120000</v>
      </c>
    </row>
    <row r="79" spans="1:5" ht="12.75">
      <c r="A79" s="9" t="s">
        <v>58</v>
      </c>
      <c r="B79" s="29"/>
      <c r="C79" s="30">
        <v>200</v>
      </c>
      <c r="D79" s="6"/>
      <c r="E79" s="7">
        <f>7!H94</f>
        <v>120000</v>
      </c>
    </row>
    <row r="80" spans="1:5" ht="33.75">
      <c r="A80" s="9" t="s">
        <v>139</v>
      </c>
      <c r="B80" s="29" t="s">
        <v>140</v>
      </c>
      <c r="C80" s="30"/>
      <c r="D80" s="6"/>
      <c r="E80" s="7">
        <f>E81+E82</f>
        <v>300000</v>
      </c>
    </row>
    <row r="81" spans="1:5" ht="12.75">
      <c r="A81" s="9" t="s">
        <v>58</v>
      </c>
      <c r="B81" s="29"/>
      <c r="C81" s="30">
        <v>200</v>
      </c>
      <c r="D81" s="6"/>
      <c r="E81" s="7">
        <f>7!G190</f>
        <v>300000</v>
      </c>
    </row>
    <row r="82" spans="1:5" ht="12.75">
      <c r="A82" s="9" t="s">
        <v>91</v>
      </c>
      <c r="B82" s="29"/>
      <c r="C82" s="30">
        <v>400</v>
      </c>
      <c r="D82" s="49"/>
      <c r="E82" s="7">
        <f>7!G191</f>
        <v>0</v>
      </c>
    </row>
    <row r="83" spans="1:163" s="22" customFormat="1" ht="22.5">
      <c r="A83" s="50" t="s">
        <v>641</v>
      </c>
      <c r="B83" s="41" t="s">
        <v>141</v>
      </c>
      <c r="C83" s="42"/>
      <c r="D83" s="20"/>
      <c r="E83" s="21">
        <f>E84+E100</f>
        <v>21877064.119999997</v>
      </c>
      <c r="F83" s="7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</row>
    <row r="84" spans="1:163" s="28" customFormat="1" ht="22.5">
      <c r="A84" s="23" t="s">
        <v>142</v>
      </c>
      <c r="B84" s="35" t="s">
        <v>143</v>
      </c>
      <c r="C84" s="43"/>
      <c r="D84" s="26"/>
      <c r="E84" s="27">
        <f>E85+E89+E91+E93+E96+E98+E87</f>
        <v>12395658.74</v>
      </c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</row>
    <row r="85" spans="1:5" s="71" customFormat="1" ht="22.5">
      <c r="A85" s="99" t="s">
        <v>287</v>
      </c>
      <c r="B85" s="100" t="s">
        <v>286</v>
      </c>
      <c r="C85" s="98"/>
      <c r="D85" s="101"/>
      <c r="E85" s="102">
        <f>E86</f>
        <v>1270868</v>
      </c>
    </row>
    <row r="86" spans="1:5" s="71" customFormat="1" ht="12.75">
      <c r="A86" s="9" t="s">
        <v>146</v>
      </c>
      <c r="B86" s="29"/>
      <c r="C86" s="30">
        <v>200</v>
      </c>
      <c r="D86" s="101"/>
      <c r="E86" s="102">
        <f>7!G243</f>
        <v>1270868</v>
      </c>
    </row>
    <row r="87" spans="1:5" ht="22.5">
      <c r="A87" s="9" t="s">
        <v>281</v>
      </c>
      <c r="B87" s="29" t="s">
        <v>280</v>
      </c>
      <c r="C87" s="30"/>
      <c r="D87" s="49"/>
      <c r="E87" s="7">
        <f>E88</f>
        <v>65000</v>
      </c>
    </row>
    <row r="88" spans="1:5" ht="12.75">
      <c r="A88" s="9" t="s">
        <v>146</v>
      </c>
      <c r="B88" s="29"/>
      <c r="C88" s="30">
        <v>200</v>
      </c>
      <c r="D88" s="49"/>
      <c r="E88" s="7">
        <f>7!H241</f>
        <v>65000</v>
      </c>
    </row>
    <row r="89" spans="1:5" s="71" customFormat="1" ht="22.5">
      <c r="A89" s="9" t="s">
        <v>292</v>
      </c>
      <c r="B89" s="29" t="s">
        <v>296</v>
      </c>
      <c r="C89" s="30"/>
      <c r="D89" s="101"/>
      <c r="E89" s="102">
        <f>E90</f>
        <v>0</v>
      </c>
    </row>
    <row r="90" spans="1:5" s="71" customFormat="1" ht="12.75">
      <c r="A90" s="9" t="s">
        <v>146</v>
      </c>
      <c r="B90" s="29"/>
      <c r="C90" s="30">
        <v>200</v>
      </c>
      <c r="D90" s="101"/>
      <c r="E90" s="102">
        <v>0</v>
      </c>
    </row>
    <row r="91" spans="1:5" s="71" customFormat="1" ht="22.5">
      <c r="A91" s="99" t="s">
        <v>285</v>
      </c>
      <c r="B91" s="100" t="s">
        <v>284</v>
      </c>
      <c r="C91" s="98"/>
      <c r="D91" s="101"/>
      <c r="E91" s="102">
        <f>E92</f>
        <v>0</v>
      </c>
    </row>
    <row r="92" spans="1:5" s="71" customFormat="1" ht="12.75">
      <c r="A92" s="9" t="s">
        <v>146</v>
      </c>
      <c r="B92" s="29"/>
      <c r="C92" s="30">
        <v>200</v>
      </c>
      <c r="D92" s="101"/>
      <c r="E92" s="102">
        <f>7!G198</f>
        <v>0</v>
      </c>
    </row>
    <row r="93" spans="1:5" ht="22.5">
      <c r="A93" s="51" t="s">
        <v>144</v>
      </c>
      <c r="B93" s="29" t="s">
        <v>145</v>
      </c>
      <c r="C93" s="30"/>
      <c r="D93" s="6"/>
      <c r="E93" s="7">
        <f>E94+E95</f>
        <v>4795000</v>
      </c>
    </row>
    <row r="94" spans="1:7" ht="12.75">
      <c r="A94" s="9" t="s">
        <v>146</v>
      </c>
      <c r="B94" s="29"/>
      <c r="C94" s="30">
        <v>200</v>
      </c>
      <c r="D94" s="52"/>
      <c r="E94" s="7">
        <f>7!I200</f>
        <v>4775000</v>
      </c>
      <c r="G94" s="44"/>
    </row>
    <row r="95" spans="1:7" ht="12.75">
      <c r="A95" s="9" t="s">
        <v>101</v>
      </c>
      <c r="B95" s="29"/>
      <c r="C95" s="30">
        <v>800</v>
      </c>
      <c r="D95" s="52"/>
      <c r="E95" s="7">
        <f>7!H209</f>
        <v>20000</v>
      </c>
      <c r="G95" s="44"/>
    </row>
    <row r="96" spans="1:5" ht="22.5">
      <c r="A96" s="9" t="s">
        <v>147</v>
      </c>
      <c r="B96" s="29" t="s">
        <v>148</v>
      </c>
      <c r="C96" s="30"/>
      <c r="D96" s="49"/>
      <c r="E96" s="7">
        <f>E97</f>
        <v>5724790.74</v>
      </c>
    </row>
    <row r="97" spans="1:5" ht="12.75">
      <c r="A97" s="9" t="s">
        <v>146</v>
      </c>
      <c r="B97" s="29"/>
      <c r="C97" s="30">
        <v>200</v>
      </c>
      <c r="D97" s="49"/>
      <c r="E97" s="7">
        <f>7!I211</f>
        <v>5724790.74</v>
      </c>
    </row>
    <row r="98" spans="1:5" ht="22.5">
      <c r="A98" s="9" t="s">
        <v>149</v>
      </c>
      <c r="B98" s="29" t="s">
        <v>150</v>
      </c>
      <c r="C98" s="30"/>
      <c r="D98" s="49"/>
      <c r="E98" s="7">
        <f>E99</f>
        <v>540000</v>
      </c>
    </row>
    <row r="99" spans="1:5" ht="12.75">
      <c r="A99" s="9" t="s">
        <v>146</v>
      </c>
      <c r="B99" s="29"/>
      <c r="C99" s="30">
        <v>200</v>
      </c>
      <c r="D99" s="49"/>
      <c r="E99" s="7">
        <f>7!H229</f>
        <v>540000</v>
      </c>
    </row>
    <row r="100" spans="1:163" s="28" customFormat="1" ht="22.5">
      <c r="A100" s="23" t="s">
        <v>151</v>
      </c>
      <c r="B100" s="35" t="s">
        <v>152</v>
      </c>
      <c r="C100" s="43"/>
      <c r="D100" s="53"/>
      <c r="E100" s="27">
        <f>E101+E105+E107</f>
        <v>9481405.379999999</v>
      </c>
      <c r="F100" s="7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</row>
    <row r="101" spans="1:6" ht="22.5">
      <c r="A101" s="9" t="s">
        <v>153</v>
      </c>
      <c r="B101" s="29" t="s">
        <v>154</v>
      </c>
      <c r="C101" s="30"/>
      <c r="D101" s="49"/>
      <c r="E101" s="7">
        <f>E102+E103+E104</f>
        <v>8099205.38</v>
      </c>
      <c r="F101" s="74"/>
    </row>
    <row r="102" spans="1:5" ht="22.5">
      <c r="A102" s="9" t="s">
        <v>99</v>
      </c>
      <c r="B102" s="29"/>
      <c r="C102" s="30">
        <v>100</v>
      </c>
      <c r="D102" s="49"/>
      <c r="E102" s="7">
        <f>7!I269</f>
        <v>6306612.55</v>
      </c>
    </row>
    <row r="103" spans="1:5" ht="12.75">
      <c r="A103" s="9" t="s">
        <v>146</v>
      </c>
      <c r="B103" s="29"/>
      <c r="C103" s="30">
        <v>200</v>
      </c>
      <c r="D103" s="49"/>
      <c r="E103" s="7">
        <f>7!I271+7!I293</f>
        <v>1731582.43</v>
      </c>
    </row>
    <row r="104" spans="1:5" ht="12.75">
      <c r="A104" s="9" t="s">
        <v>101</v>
      </c>
      <c r="B104" s="29"/>
      <c r="C104" s="30">
        <v>800</v>
      </c>
      <c r="D104" s="49"/>
      <c r="E104" s="7">
        <f>7!I286</f>
        <v>61010.4</v>
      </c>
    </row>
    <row r="105" spans="1:5" ht="22.5">
      <c r="A105" s="9" t="s">
        <v>155</v>
      </c>
      <c r="B105" s="29" t="s">
        <v>156</v>
      </c>
      <c r="C105" s="30"/>
      <c r="D105" s="49"/>
      <c r="E105" s="7">
        <f>E106</f>
        <v>1382200</v>
      </c>
    </row>
    <row r="106" spans="1:5" ht="12.75">
      <c r="A106" s="9" t="s">
        <v>146</v>
      </c>
      <c r="B106" s="29"/>
      <c r="C106" s="30">
        <v>200</v>
      </c>
      <c r="D106" s="49"/>
      <c r="E106" s="7">
        <f>7!I236</f>
        <v>1382200</v>
      </c>
    </row>
    <row r="107" spans="1:5" ht="22.5">
      <c r="A107" s="9" t="s">
        <v>295</v>
      </c>
      <c r="B107" s="29" t="s">
        <v>298</v>
      </c>
      <c r="C107" s="30"/>
      <c r="D107" s="49"/>
      <c r="E107" s="7">
        <f>E108</f>
        <v>0</v>
      </c>
    </row>
    <row r="108" spans="1:5" ht="12.75">
      <c r="A108" s="9" t="s">
        <v>146</v>
      </c>
      <c r="B108" s="29"/>
      <c r="C108" s="30">
        <v>200</v>
      </c>
      <c r="D108" s="49"/>
      <c r="E108" s="7">
        <v>0</v>
      </c>
    </row>
    <row r="109" spans="1:163" s="56" customFormat="1" ht="21">
      <c r="A109" s="11" t="s">
        <v>157</v>
      </c>
      <c r="B109" s="39" t="s">
        <v>158</v>
      </c>
      <c r="C109" s="13"/>
      <c r="D109" s="54"/>
      <c r="E109" s="15">
        <f>E110</f>
        <v>1650386</v>
      </c>
      <c r="F109" s="76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</row>
    <row r="110" spans="1:5" ht="22.5">
      <c r="A110" s="50" t="s">
        <v>642</v>
      </c>
      <c r="B110" s="41" t="s">
        <v>159</v>
      </c>
      <c r="C110" s="42"/>
      <c r="D110" s="57"/>
      <c r="E110" s="21">
        <f>E111+E114+E117+E120+E122</f>
        <v>1650386</v>
      </c>
    </row>
    <row r="111" spans="1:163" s="28" customFormat="1" ht="22.5">
      <c r="A111" s="23" t="s">
        <v>160</v>
      </c>
      <c r="B111" s="35" t="s">
        <v>161</v>
      </c>
      <c r="C111" s="43"/>
      <c r="D111" s="53"/>
      <c r="E111" s="27">
        <f>E112</f>
        <v>618016</v>
      </c>
      <c r="F111" s="7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</row>
    <row r="112" spans="1:5" ht="22.5">
      <c r="A112" s="9" t="s">
        <v>160</v>
      </c>
      <c r="B112" s="29" t="s">
        <v>162</v>
      </c>
      <c r="C112" s="30"/>
      <c r="D112" s="49"/>
      <c r="E112" s="7">
        <f>E113</f>
        <v>618016</v>
      </c>
    </row>
    <row r="113" spans="1:5" ht="12.75">
      <c r="A113" s="9" t="s">
        <v>146</v>
      </c>
      <c r="B113" s="29"/>
      <c r="C113" s="30">
        <v>200</v>
      </c>
      <c r="D113" s="49"/>
      <c r="E113" s="7">
        <f>7!I42</f>
        <v>618016</v>
      </c>
    </row>
    <row r="114" spans="1:163" s="28" customFormat="1" ht="22.5">
      <c r="A114" s="23" t="s">
        <v>163</v>
      </c>
      <c r="B114" s="35" t="s">
        <v>164</v>
      </c>
      <c r="C114" s="43"/>
      <c r="D114" s="53"/>
      <c r="E114" s="27">
        <f>E115</f>
        <v>279000</v>
      </c>
      <c r="F114" s="7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</row>
    <row r="115" spans="1:5" ht="22.5">
      <c r="A115" s="9" t="s">
        <v>165</v>
      </c>
      <c r="B115" s="29" t="s">
        <v>166</v>
      </c>
      <c r="C115" s="30"/>
      <c r="D115" s="49"/>
      <c r="E115" s="7">
        <f>E116</f>
        <v>279000</v>
      </c>
    </row>
    <row r="116" spans="1:5" ht="12.75">
      <c r="A116" s="9" t="s">
        <v>146</v>
      </c>
      <c r="B116" s="29"/>
      <c r="C116" s="30">
        <v>200</v>
      </c>
      <c r="D116" s="49"/>
      <c r="E116" s="7">
        <f>7!I49</f>
        <v>279000</v>
      </c>
    </row>
    <row r="117" spans="1:163" s="28" customFormat="1" ht="22.5">
      <c r="A117" s="23" t="s">
        <v>167</v>
      </c>
      <c r="B117" s="35" t="s">
        <v>168</v>
      </c>
      <c r="C117" s="43"/>
      <c r="D117" s="53"/>
      <c r="E117" s="27">
        <f>E118</f>
        <v>91500</v>
      </c>
      <c r="F117" s="7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</row>
    <row r="118" spans="1:5" ht="22.5">
      <c r="A118" s="9" t="s">
        <v>169</v>
      </c>
      <c r="B118" s="29" t="s">
        <v>170</v>
      </c>
      <c r="C118" s="30"/>
      <c r="D118" s="49"/>
      <c r="E118" s="7">
        <f>E119</f>
        <v>91500</v>
      </c>
    </row>
    <row r="119" spans="1:5" ht="12.75">
      <c r="A119" s="9" t="s">
        <v>146</v>
      </c>
      <c r="B119" s="29"/>
      <c r="C119" s="30">
        <v>200</v>
      </c>
      <c r="D119" s="49"/>
      <c r="E119" s="7">
        <f>7!I59+7!I300</f>
        <v>91500</v>
      </c>
    </row>
    <row r="120" spans="1:5" ht="22.5">
      <c r="A120" s="9" t="s">
        <v>309</v>
      </c>
      <c r="B120" s="29" t="s">
        <v>308</v>
      </c>
      <c r="C120" s="30"/>
      <c r="D120" s="49"/>
      <c r="E120" s="7">
        <f>E121</f>
        <v>0</v>
      </c>
    </row>
    <row r="121" spans="1:5" ht="12.75">
      <c r="A121" s="9" t="s">
        <v>310</v>
      </c>
      <c r="B121" s="29"/>
      <c r="C121" s="30">
        <v>700</v>
      </c>
      <c r="D121" s="49"/>
      <c r="E121" s="7">
        <f>7!H350</f>
        <v>0</v>
      </c>
    </row>
    <row r="122" spans="1:5" ht="22.5">
      <c r="A122" s="23" t="s">
        <v>279</v>
      </c>
      <c r="B122" s="35" t="s">
        <v>278</v>
      </c>
      <c r="C122" s="43"/>
      <c r="D122" s="53"/>
      <c r="E122" s="27">
        <f>E123</f>
        <v>661870</v>
      </c>
    </row>
    <row r="123" spans="1:5" ht="22.5">
      <c r="A123" s="9" t="s">
        <v>277</v>
      </c>
      <c r="B123" s="29" t="s">
        <v>276</v>
      </c>
      <c r="C123" s="6"/>
      <c r="D123" s="6"/>
      <c r="E123" s="7">
        <f>E124</f>
        <v>661870</v>
      </c>
    </row>
    <row r="124" spans="1:5" ht="12.75">
      <c r="A124" s="9" t="s">
        <v>146</v>
      </c>
      <c r="B124" s="29"/>
      <c r="C124" s="30">
        <v>200</v>
      </c>
      <c r="D124" s="49"/>
      <c r="E124" s="7">
        <f>7!I64</f>
        <v>661870</v>
      </c>
    </row>
    <row r="125" spans="1:163" s="16" customFormat="1" ht="21">
      <c r="A125" s="11" t="s">
        <v>171</v>
      </c>
      <c r="B125" s="39" t="s">
        <v>172</v>
      </c>
      <c r="C125" s="13" t="s">
        <v>52</v>
      </c>
      <c r="D125" s="40"/>
      <c r="E125" s="15">
        <f>E126</f>
        <v>22987593.610000003</v>
      </c>
      <c r="F125" s="7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</row>
    <row r="126" spans="1:5" ht="22.5">
      <c r="A126" s="17" t="s">
        <v>643</v>
      </c>
      <c r="B126" s="41" t="s">
        <v>173</v>
      </c>
      <c r="C126" s="19" t="s">
        <v>52</v>
      </c>
      <c r="D126" s="20"/>
      <c r="E126" s="21">
        <f>E127</f>
        <v>22987593.610000003</v>
      </c>
    </row>
    <row r="127" spans="1:163" s="28" customFormat="1" ht="22.5">
      <c r="A127" s="23" t="s">
        <v>174</v>
      </c>
      <c r="B127" s="35" t="s">
        <v>175</v>
      </c>
      <c r="C127" s="43"/>
      <c r="D127" s="26"/>
      <c r="E127" s="27">
        <f>E128+E131+E133+E135+E137+E139</f>
        <v>22987593.610000003</v>
      </c>
      <c r="F127" s="7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1:5" ht="22.5">
      <c r="A128" s="9" t="s">
        <v>650</v>
      </c>
      <c r="B128" s="29" t="s">
        <v>176</v>
      </c>
      <c r="C128" s="30" t="s">
        <v>52</v>
      </c>
      <c r="D128" s="6"/>
      <c r="E128" s="7">
        <f>E129+E130</f>
        <v>9395164.71</v>
      </c>
    </row>
    <row r="129" spans="1:5" ht="12.75">
      <c r="A129" s="9" t="s">
        <v>146</v>
      </c>
      <c r="B129" s="29"/>
      <c r="C129" s="30">
        <v>200</v>
      </c>
      <c r="D129" s="6"/>
      <c r="E129" s="7">
        <f>7!I101</f>
        <v>9395164.71</v>
      </c>
    </row>
    <row r="130" spans="1:5" ht="12.75">
      <c r="A130" s="9" t="s">
        <v>101</v>
      </c>
      <c r="B130" s="29"/>
      <c r="C130" s="30">
        <v>800</v>
      </c>
      <c r="D130" s="6"/>
      <c r="E130" s="7">
        <f>7!H141</f>
        <v>0</v>
      </c>
    </row>
    <row r="131" spans="1:5" ht="22.5">
      <c r="A131" s="9" t="s">
        <v>177</v>
      </c>
      <c r="B131" s="29" t="s">
        <v>178</v>
      </c>
      <c r="C131" s="30"/>
      <c r="D131" s="6"/>
      <c r="E131" s="7">
        <f>E132</f>
        <v>1657168.46</v>
      </c>
    </row>
    <row r="132" spans="1:5" ht="12.75">
      <c r="A132" s="9" t="s">
        <v>146</v>
      </c>
      <c r="B132" s="29"/>
      <c r="C132" s="30">
        <v>200</v>
      </c>
      <c r="D132" s="6"/>
      <c r="E132" s="7">
        <f>7!G143</f>
        <v>1657168.46</v>
      </c>
    </row>
    <row r="133" spans="1:5" ht="22.5">
      <c r="A133" s="9" t="s">
        <v>179</v>
      </c>
      <c r="B133" s="29" t="s">
        <v>180</v>
      </c>
      <c r="C133" s="30"/>
      <c r="D133" s="58"/>
      <c r="E133" s="7">
        <f>E134</f>
        <v>5994488</v>
      </c>
    </row>
    <row r="134" spans="1:5" ht="12.75">
      <c r="A134" s="9" t="s">
        <v>146</v>
      </c>
      <c r="B134" s="29"/>
      <c r="C134" s="30">
        <v>200</v>
      </c>
      <c r="D134" s="58"/>
      <c r="E134" s="102">
        <v>5994488</v>
      </c>
    </row>
    <row r="135" spans="1:5" ht="22.5">
      <c r="A135" s="9" t="s">
        <v>294</v>
      </c>
      <c r="B135" s="29" t="s">
        <v>293</v>
      </c>
      <c r="C135" s="30"/>
      <c r="D135" s="58"/>
      <c r="E135" s="102">
        <f>E136</f>
        <v>315499.44</v>
      </c>
    </row>
    <row r="136" spans="1:5" ht="12.75">
      <c r="A136" s="9" t="s">
        <v>146</v>
      </c>
      <c r="B136" s="29"/>
      <c r="C136" s="30">
        <v>200</v>
      </c>
      <c r="D136" s="58"/>
      <c r="E136" s="102">
        <f>7!I147</f>
        <v>315499.44</v>
      </c>
    </row>
    <row r="137" spans="1:5" ht="22.5">
      <c r="A137" s="9" t="s">
        <v>477</v>
      </c>
      <c r="B137" s="267" t="s">
        <v>478</v>
      </c>
      <c r="C137" s="30"/>
      <c r="D137" s="58"/>
      <c r="E137" s="102">
        <f>E138</f>
        <v>282000</v>
      </c>
    </row>
    <row r="138" spans="1:5" ht="12.75">
      <c r="A138" s="9" t="s">
        <v>146</v>
      </c>
      <c r="B138" s="29"/>
      <c r="C138" s="30">
        <v>200</v>
      </c>
      <c r="D138" s="58"/>
      <c r="E138" s="102">
        <f>7!H150</f>
        <v>282000</v>
      </c>
    </row>
    <row r="139" spans="1:5" ht="22.5">
      <c r="A139" s="9" t="s">
        <v>475</v>
      </c>
      <c r="B139" s="29" t="s">
        <v>476</v>
      </c>
      <c r="C139" s="30"/>
      <c r="D139" s="59"/>
      <c r="E139" s="102">
        <f>E140</f>
        <v>5343273</v>
      </c>
    </row>
    <row r="140" spans="1:5" ht="12.75">
      <c r="A140" s="9" t="s">
        <v>146</v>
      </c>
      <c r="B140" s="29"/>
      <c r="C140" s="30">
        <v>200</v>
      </c>
      <c r="D140" s="58"/>
      <c r="E140" s="7">
        <f>7!G149</f>
        <v>5343273</v>
      </c>
    </row>
    <row r="141" spans="1:6" ht="24">
      <c r="A141" s="103" t="s">
        <v>203</v>
      </c>
      <c r="B141" s="70" t="s">
        <v>204</v>
      </c>
      <c r="C141" s="70"/>
      <c r="D141" s="104"/>
      <c r="E141" s="15">
        <f>E142</f>
        <v>415000</v>
      </c>
      <c r="F141" s="74"/>
    </row>
    <row r="142" spans="1:5" ht="24">
      <c r="A142" s="64" t="s">
        <v>654</v>
      </c>
      <c r="B142" s="65" t="s">
        <v>205</v>
      </c>
      <c r="C142" s="65"/>
      <c r="D142" s="66"/>
      <c r="E142" s="21">
        <f>E143+E146</f>
        <v>415000</v>
      </c>
    </row>
    <row r="143" spans="1:5" ht="24">
      <c r="A143" s="67" t="s">
        <v>206</v>
      </c>
      <c r="B143" s="68" t="s">
        <v>207</v>
      </c>
      <c r="C143" s="68"/>
      <c r="D143" s="69"/>
      <c r="E143" s="27">
        <f>E144</f>
        <v>415000</v>
      </c>
    </row>
    <row r="144" spans="1:5" ht="24">
      <c r="A144" s="51" t="s">
        <v>208</v>
      </c>
      <c r="B144" s="63" t="s">
        <v>209</v>
      </c>
      <c r="C144" s="63"/>
      <c r="D144" s="58"/>
      <c r="E144" s="7">
        <f>E145</f>
        <v>415000</v>
      </c>
    </row>
    <row r="145" spans="1:5" ht="12.75">
      <c r="A145" s="9" t="s">
        <v>146</v>
      </c>
      <c r="B145" s="29"/>
      <c r="C145" s="30">
        <v>200</v>
      </c>
      <c r="D145" s="58"/>
      <c r="E145" s="7">
        <f>7!H244</f>
        <v>415000</v>
      </c>
    </row>
    <row r="146" spans="1:5" ht="12.75">
      <c r="A146" s="23" t="s">
        <v>655</v>
      </c>
      <c r="B146" s="35" t="s">
        <v>311</v>
      </c>
      <c r="C146" s="43"/>
      <c r="D146" s="69"/>
      <c r="E146" s="27">
        <f>E147+E149</f>
        <v>0</v>
      </c>
    </row>
    <row r="147" spans="1:5" ht="22.5">
      <c r="A147" s="9" t="s">
        <v>312</v>
      </c>
      <c r="B147" s="29" t="s">
        <v>325</v>
      </c>
      <c r="C147" s="30"/>
      <c r="D147" s="58"/>
      <c r="E147" s="7">
        <f>7!G253</f>
        <v>0</v>
      </c>
    </row>
    <row r="148" spans="1:5" ht="12.75">
      <c r="A148" s="9" t="s">
        <v>146</v>
      </c>
      <c r="B148" s="29"/>
      <c r="C148" s="30">
        <v>200</v>
      </c>
      <c r="D148" s="58"/>
      <c r="E148" s="7">
        <v>0</v>
      </c>
    </row>
    <row r="149" spans="1:5" ht="22.5">
      <c r="A149" s="9" t="s">
        <v>313</v>
      </c>
      <c r="B149" s="29" t="s">
        <v>326</v>
      </c>
      <c r="C149" s="30"/>
      <c r="D149" s="58"/>
      <c r="E149" s="7">
        <f>E150</f>
        <v>0</v>
      </c>
    </row>
    <row r="150" spans="1:6" s="107" customFormat="1" ht="12.75">
      <c r="A150" s="9" t="s">
        <v>146</v>
      </c>
      <c r="B150" s="29"/>
      <c r="C150" s="30">
        <v>200</v>
      </c>
      <c r="D150" s="105"/>
      <c r="E150" s="7">
        <f>7!H254</f>
        <v>0</v>
      </c>
      <c r="F150" s="106"/>
    </row>
    <row r="151" spans="1:6" s="107" customFormat="1" ht="24">
      <c r="A151" s="103" t="s">
        <v>315</v>
      </c>
      <c r="B151" s="111" t="s">
        <v>314</v>
      </c>
      <c r="C151" s="13"/>
      <c r="D151" s="110"/>
      <c r="E151" s="15">
        <f>E152</f>
        <v>1884200</v>
      </c>
      <c r="F151" s="106"/>
    </row>
    <row r="152" spans="1:6" s="107" customFormat="1" ht="22.5">
      <c r="A152" s="64" t="s">
        <v>644</v>
      </c>
      <c r="B152" s="41" t="s">
        <v>316</v>
      </c>
      <c r="C152" s="42"/>
      <c r="D152" s="109"/>
      <c r="E152" s="21">
        <f>E153</f>
        <v>1884200</v>
      </c>
      <c r="F152" s="106"/>
    </row>
    <row r="153" spans="1:6" s="107" customFormat="1" ht="22.5">
      <c r="A153" s="23" t="s">
        <v>318</v>
      </c>
      <c r="B153" s="35" t="s">
        <v>317</v>
      </c>
      <c r="C153" s="43"/>
      <c r="D153" s="108"/>
      <c r="E153" s="27">
        <f>E154</f>
        <v>1884200</v>
      </c>
      <c r="F153" s="106"/>
    </row>
    <row r="154" spans="1:6" s="107" customFormat="1" ht="22.5">
      <c r="A154" s="9" t="s">
        <v>320</v>
      </c>
      <c r="B154" s="29" t="s">
        <v>319</v>
      </c>
      <c r="C154" s="30"/>
      <c r="D154" s="105"/>
      <c r="E154" s="7">
        <f>E155</f>
        <v>1884200</v>
      </c>
      <c r="F154" s="106"/>
    </row>
    <row r="155" spans="1:5" ht="12.75">
      <c r="A155" s="9" t="s">
        <v>146</v>
      </c>
      <c r="B155" s="29"/>
      <c r="C155" s="30">
        <v>200</v>
      </c>
      <c r="D155" s="58"/>
      <c r="E155" s="7">
        <f>7!I257</f>
        <v>1884200</v>
      </c>
    </row>
    <row r="156" spans="1:163" s="16" customFormat="1" ht="21">
      <c r="A156" s="11" t="s">
        <v>181</v>
      </c>
      <c r="B156" s="39" t="s">
        <v>182</v>
      </c>
      <c r="C156" s="70"/>
      <c r="D156" s="14"/>
      <c r="E156" s="15">
        <f>E157+E159+E163+E165+E167+E169+E174+E176+E179+E181</f>
        <v>9089242.73</v>
      </c>
      <c r="F156" s="7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</row>
    <row r="157" spans="1:5" ht="22.5">
      <c r="A157" s="9" t="s">
        <v>183</v>
      </c>
      <c r="B157" s="29" t="s">
        <v>184</v>
      </c>
      <c r="C157" s="30" t="s">
        <v>52</v>
      </c>
      <c r="D157" s="6"/>
      <c r="E157" s="7">
        <f>E158</f>
        <v>1041777.07</v>
      </c>
    </row>
    <row r="158" spans="1:5" ht="22.5">
      <c r="A158" s="9" t="s">
        <v>99</v>
      </c>
      <c r="B158" s="29"/>
      <c r="C158" s="30">
        <v>100</v>
      </c>
      <c r="D158" s="6"/>
      <c r="E158" s="102">
        <f>7!I12</f>
        <v>1041777.07</v>
      </c>
    </row>
    <row r="159" spans="1:6" ht="22.5">
      <c r="A159" s="9" t="s">
        <v>185</v>
      </c>
      <c r="B159" s="29" t="s">
        <v>186</v>
      </c>
      <c r="C159" s="30" t="s">
        <v>52</v>
      </c>
      <c r="D159" s="6"/>
      <c r="E159" s="102">
        <f>E160+E161+E162</f>
        <v>7062156.779999999</v>
      </c>
      <c r="F159" s="74"/>
    </row>
    <row r="160" spans="1:5" ht="22.5">
      <c r="A160" s="9" t="s">
        <v>99</v>
      </c>
      <c r="B160" s="29"/>
      <c r="C160" s="30">
        <v>100</v>
      </c>
      <c r="D160" s="6"/>
      <c r="E160" s="102">
        <f>7!I17</f>
        <v>6485723.56</v>
      </c>
    </row>
    <row r="161" spans="1:5" ht="12.75">
      <c r="A161" s="9" t="s">
        <v>146</v>
      </c>
      <c r="B161" s="29"/>
      <c r="C161" s="30">
        <v>200</v>
      </c>
      <c r="D161" s="6"/>
      <c r="E161" s="7">
        <f>7!I18</f>
        <v>144785.22</v>
      </c>
    </row>
    <row r="162" spans="1:5" ht="12.75">
      <c r="A162" s="9" t="s">
        <v>101</v>
      </c>
      <c r="B162" s="29"/>
      <c r="C162" s="30">
        <v>800</v>
      </c>
      <c r="D162" s="6"/>
      <c r="E162" s="7">
        <f>7!I23</f>
        <v>431648</v>
      </c>
    </row>
    <row r="163" spans="1:5" ht="22.5">
      <c r="A163" s="9" t="s">
        <v>187</v>
      </c>
      <c r="B163" s="29" t="s">
        <v>188</v>
      </c>
      <c r="C163" s="30" t="s">
        <v>52</v>
      </c>
      <c r="D163" s="6"/>
      <c r="E163" s="7">
        <f>E164</f>
        <v>50100</v>
      </c>
    </row>
    <row r="164" spans="1:5" ht="12.75">
      <c r="A164" s="9" t="s">
        <v>100</v>
      </c>
      <c r="B164" s="29"/>
      <c r="C164" s="30">
        <v>500</v>
      </c>
      <c r="D164" s="6"/>
      <c r="E164" s="7">
        <f>7!I30</f>
        <v>50100</v>
      </c>
    </row>
    <row r="165" spans="1:5" ht="22.5">
      <c r="A165" s="9" t="s">
        <v>189</v>
      </c>
      <c r="B165" s="29" t="s">
        <v>190</v>
      </c>
      <c r="C165" s="30" t="s">
        <v>52</v>
      </c>
      <c r="D165" s="6"/>
      <c r="E165" s="7">
        <f>E166</f>
        <v>155000</v>
      </c>
    </row>
    <row r="166" spans="1:5" ht="12.75">
      <c r="A166" s="9" t="s">
        <v>101</v>
      </c>
      <c r="B166" s="29"/>
      <c r="C166" s="30">
        <v>800</v>
      </c>
      <c r="D166" s="6"/>
      <c r="E166" s="7">
        <f>7!I37</f>
        <v>155000</v>
      </c>
    </row>
    <row r="167" spans="1:5" ht="22.5">
      <c r="A167" s="9" t="s">
        <v>191</v>
      </c>
      <c r="B167" s="29" t="s">
        <v>192</v>
      </c>
      <c r="C167" s="30" t="s">
        <v>52</v>
      </c>
      <c r="D167" s="6"/>
      <c r="E167" s="7">
        <f>E168</f>
        <v>113500</v>
      </c>
    </row>
    <row r="168" spans="1:5" ht="12.75">
      <c r="A168" s="9" t="s">
        <v>146</v>
      </c>
      <c r="B168" s="29"/>
      <c r="C168" s="30">
        <v>200</v>
      </c>
      <c r="D168" s="6"/>
      <c r="E168" s="7">
        <f>7!I82</f>
        <v>113500</v>
      </c>
    </row>
    <row r="169" spans="1:5" ht="22.5">
      <c r="A169" s="9" t="s">
        <v>193</v>
      </c>
      <c r="B169" s="29" t="s">
        <v>194</v>
      </c>
      <c r="C169" s="30"/>
      <c r="D169" s="6"/>
      <c r="E169" s="7">
        <f>E170+E171</f>
        <v>59000</v>
      </c>
    </row>
    <row r="170" spans="1:5" ht="22.5">
      <c r="A170" s="9" t="s">
        <v>99</v>
      </c>
      <c r="B170" s="29"/>
      <c r="C170" s="30">
        <v>100</v>
      </c>
      <c r="D170" s="6"/>
      <c r="E170" s="7">
        <f>7!I89</f>
        <v>50000</v>
      </c>
    </row>
    <row r="171" spans="1:5" ht="12.75">
      <c r="A171" s="9" t="s">
        <v>146</v>
      </c>
      <c r="B171" s="29"/>
      <c r="C171" s="30">
        <v>200</v>
      </c>
      <c r="D171" s="6"/>
      <c r="E171" s="7">
        <f>7!I90</f>
        <v>9000</v>
      </c>
    </row>
    <row r="172" spans="1:5" ht="22.5" hidden="1">
      <c r="A172" s="9" t="s">
        <v>195</v>
      </c>
      <c r="B172" s="29" t="s">
        <v>196</v>
      </c>
      <c r="C172" s="30"/>
      <c r="D172" s="6"/>
      <c r="E172" s="7">
        <f>E173</f>
        <v>0</v>
      </c>
    </row>
    <row r="173" spans="1:5" ht="12.75" hidden="1">
      <c r="A173" s="9" t="s">
        <v>146</v>
      </c>
      <c r="B173" s="29"/>
      <c r="C173" s="30">
        <v>200</v>
      </c>
      <c r="D173" s="6"/>
      <c r="E173" s="7"/>
    </row>
    <row r="174" spans="1:5" ht="22.5">
      <c r="A174" s="9" t="s">
        <v>197</v>
      </c>
      <c r="B174" s="29" t="s">
        <v>198</v>
      </c>
      <c r="C174" s="30"/>
      <c r="D174" s="6"/>
      <c r="E174" s="7">
        <f>E175</f>
        <v>125827.88</v>
      </c>
    </row>
    <row r="175" spans="1:5" ht="12.75">
      <c r="A175" s="9" t="s">
        <v>100</v>
      </c>
      <c r="B175" s="29"/>
      <c r="C175" s="30">
        <v>500</v>
      </c>
      <c r="D175" s="6"/>
      <c r="E175" s="7">
        <f>7!I33</f>
        <v>125827.88</v>
      </c>
    </row>
    <row r="176" spans="1:5" ht="22.5">
      <c r="A176" s="9" t="s">
        <v>199</v>
      </c>
      <c r="B176" s="29" t="s">
        <v>200</v>
      </c>
      <c r="C176" s="30"/>
      <c r="D176" s="6"/>
      <c r="E176" s="7">
        <f>E177+E178</f>
        <v>481881</v>
      </c>
    </row>
    <row r="177" spans="1:5" ht="22.5">
      <c r="A177" s="9" t="s">
        <v>99</v>
      </c>
      <c r="B177" s="29"/>
      <c r="C177" s="30">
        <v>100</v>
      </c>
      <c r="D177" s="6"/>
      <c r="E177" s="7">
        <f>7!I77</f>
        <v>395476</v>
      </c>
    </row>
    <row r="178" spans="1:5" ht="12.75">
      <c r="A178" s="9" t="s">
        <v>146</v>
      </c>
      <c r="B178" s="29"/>
      <c r="C178" s="30">
        <v>200</v>
      </c>
      <c r="D178" s="6"/>
      <c r="E178" s="7">
        <f>7!I78</f>
        <v>86405</v>
      </c>
    </row>
    <row r="179" spans="1:5" ht="22.5">
      <c r="A179" s="9" t="s">
        <v>201</v>
      </c>
      <c r="B179" s="29" t="s">
        <v>202</v>
      </c>
      <c r="C179" s="30"/>
      <c r="D179" s="6"/>
      <c r="E179" s="7">
        <f>E180</f>
        <v>0</v>
      </c>
    </row>
    <row r="180" spans="1:5" ht="12.75">
      <c r="A180" s="9" t="s">
        <v>101</v>
      </c>
      <c r="B180" s="29"/>
      <c r="C180" s="30">
        <v>800</v>
      </c>
      <c r="D180" s="6"/>
      <c r="E180" s="7">
        <f>7!H73+7!H176</f>
        <v>0</v>
      </c>
    </row>
    <row r="181" spans="1:5" ht="22.5">
      <c r="A181" s="9" t="s">
        <v>302</v>
      </c>
      <c r="B181" s="29" t="s">
        <v>301</v>
      </c>
      <c r="C181" s="30"/>
      <c r="D181" s="6"/>
      <c r="E181" s="7">
        <f>E182</f>
        <v>0</v>
      </c>
    </row>
    <row r="182" spans="1:5" ht="12.75">
      <c r="A182" s="9" t="s">
        <v>101</v>
      </c>
      <c r="B182" s="29"/>
      <c r="C182" s="30">
        <v>800</v>
      </c>
      <c r="D182" s="6"/>
      <c r="E182" s="7">
        <v>0</v>
      </c>
    </row>
    <row r="183" spans="1:5" ht="12.75">
      <c r="A183" s="60" t="s">
        <v>307</v>
      </c>
      <c r="B183" s="29"/>
      <c r="C183" s="30"/>
      <c r="D183" s="6"/>
      <c r="E183" s="7">
        <f>7!I353</f>
        <v>0</v>
      </c>
    </row>
    <row r="184" spans="1:6" ht="12.75">
      <c r="A184" s="61" t="s">
        <v>46</v>
      </c>
      <c r="B184" s="59"/>
      <c r="C184" s="6"/>
      <c r="D184" s="6"/>
      <c r="E184" s="62">
        <f>E7+E12+E24+E43+E62+E67+E109+E125+E141+E151+E156</f>
        <v>67155987.46000001</v>
      </c>
      <c r="F184" s="74"/>
    </row>
  </sheetData>
  <sheetProtection/>
  <mergeCells count="2">
    <mergeCell ref="A2:E2"/>
    <mergeCell ref="A4:E4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74" r:id="rId1"/>
  <rowBreaks count="3" manualBreakCount="3">
    <brk id="42" max="255" man="1"/>
    <brk id="95" max="4" man="1"/>
    <brk id="13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F17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3.57421875" style="2" customWidth="1"/>
    <col min="2" max="2" width="11.00390625" style="3" customWidth="1"/>
    <col min="3" max="3" width="6.8515625" style="2" bestFit="1" customWidth="1"/>
    <col min="4" max="5" width="12.00390625" style="1" bestFit="1" customWidth="1"/>
    <col min="6" max="6" width="14.421875" style="2" bestFit="1" customWidth="1"/>
    <col min="7" max="16384" width="9.140625" style="2" customWidth="1"/>
  </cols>
  <sheetData>
    <row r="2" spans="1:5" ht="12.75">
      <c r="A2" s="299" t="s">
        <v>669</v>
      </c>
      <c r="B2" s="299"/>
      <c r="C2" s="299"/>
      <c r="D2" s="299"/>
      <c r="E2" s="2"/>
    </row>
    <row r="4" spans="1:5" ht="22.5" customHeight="1">
      <c r="A4" s="300" t="s">
        <v>660</v>
      </c>
      <c r="B4" s="300"/>
      <c r="C4" s="300"/>
      <c r="D4" s="300"/>
      <c r="E4" s="2"/>
    </row>
    <row r="5" spans="1:5" ht="31.5">
      <c r="A5" s="4" t="s">
        <v>47</v>
      </c>
      <c r="B5" s="5" t="s">
        <v>48</v>
      </c>
      <c r="C5" s="5" t="s">
        <v>49</v>
      </c>
      <c r="D5" s="235">
        <v>2023</v>
      </c>
      <c r="E5" s="235">
        <v>2024</v>
      </c>
    </row>
    <row r="6" spans="1:5" ht="12.75">
      <c r="A6" s="8">
        <v>1</v>
      </c>
      <c r="B6" s="9">
        <v>2</v>
      </c>
      <c r="C6" s="8">
        <v>3</v>
      </c>
      <c r="D6" s="10" t="s">
        <v>306</v>
      </c>
      <c r="E6" s="10" t="s">
        <v>306</v>
      </c>
    </row>
    <row r="7" spans="1:162" s="16" customFormat="1" ht="21">
      <c r="A7" s="11" t="s">
        <v>50</v>
      </c>
      <c r="B7" s="12" t="s">
        <v>51</v>
      </c>
      <c r="C7" s="13" t="s">
        <v>52</v>
      </c>
      <c r="D7" s="15">
        <f aca="true" t="shared" si="0" ref="D7:E10">D8</f>
        <v>120000</v>
      </c>
      <c r="E7" s="15">
        <f t="shared" si="0"/>
        <v>120000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</row>
    <row r="8" spans="1:162" s="22" customFormat="1" ht="22.5">
      <c r="A8" s="17" t="s">
        <v>631</v>
      </c>
      <c r="B8" s="18" t="s">
        <v>53</v>
      </c>
      <c r="C8" s="19" t="s">
        <v>52</v>
      </c>
      <c r="D8" s="21">
        <f t="shared" si="0"/>
        <v>120000</v>
      </c>
      <c r="E8" s="21">
        <f t="shared" si="0"/>
        <v>120000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</row>
    <row r="9" spans="1:162" s="28" customFormat="1" ht="22.5">
      <c r="A9" s="23" t="s">
        <v>54</v>
      </c>
      <c r="B9" s="24" t="s">
        <v>55</v>
      </c>
      <c r="C9" s="25"/>
      <c r="D9" s="27">
        <f t="shared" si="0"/>
        <v>120000</v>
      </c>
      <c r="E9" s="27">
        <f t="shared" si="0"/>
        <v>120000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</row>
    <row r="10" spans="1:5" ht="22.5">
      <c r="A10" s="9" t="s">
        <v>56</v>
      </c>
      <c r="B10" s="29" t="s">
        <v>57</v>
      </c>
      <c r="C10" s="30"/>
      <c r="D10" s="7">
        <f t="shared" si="0"/>
        <v>120000</v>
      </c>
      <c r="E10" s="7">
        <f t="shared" si="0"/>
        <v>120000</v>
      </c>
    </row>
    <row r="11" spans="1:5" ht="12.75">
      <c r="A11" s="9" t="s">
        <v>58</v>
      </c>
      <c r="B11" s="29"/>
      <c r="C11" s="30">
        <v>200</v>
      </c>
      <c r="D11" s="7">
        <v>120000</v>
      </c>
      <c r="E11" s="7">
        <v>120000</v>
      </c>
    </row>
    <row r="12" spans="1:162" s="16" customFormat="1" ht="21">
      <c r="A12" s="11" t="s">
        <v>59</v>
      </c>
      <c r="B12" s="31" t="s">
        <v>60</v>
      </c>
      <c r="C12" s="13" t="s">
        <v>52</v>
      </c>
      <c r="D12" s="15">
        <f>D13</f>
        <v>550000</v>
      </c>
      <c r="E12" s="15">
        <f>E13</f>
        <v>550000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</row>
    <row r="13" spans="1:162" s="22" customFormat="1" ht="22.5">
      <c r="A13" s="17" t="s">
        <v>632</v>
      </c>
      <c r="B13" s="33" t="s">
        <v>61</v>
      </c>
      <c r="C13" s="19" t="s">
        <v>52</v>
      </c>
      <c r="D13" s="21">
        <f>D14+D19</f>
        <v>550000</v>
      </c>
      <c r="E13" s="21">
        <f>E14+E19</f>
        <v>550000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</row>
    <row r="14" spans="1:162" s="28" customFormat="1" ht="22.5">
      <c r="A14" s="34" t="s">
        <v>62</v>
      </c>
      <c r="B14" s="35" t="s">
        <v>63</v>
      </c>
      <c r="C14" s="25"/>
      <c r="D14" s="27">
        <f>D15+D17</f>
        <v>300000</v>
      </c>
      <c r="E14" s="27">
        <f>E15+E17</f>
        <v>300000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</row>
    <row r="15" spans="1:5" ht="22.5">
      <c r="A15" s="9" t="s">
        <v>64</v>
      </c>
      <c r="B15" s="29" t="s">
        <v>65</v>
      </c>
      <c r="C15" s="30" t="s">
        <v>52</v>
      </c>
      <c r="D15" s="7">
        <f>D16</f>
        <v>300000</v>
      </c>
      <c r="E15" s="7">
        <f>E16</f>
        <v>300000</v>
      </c>
    </row>
    <row r="16" spans="1:5" ht="12.75">
      <c r="A16" s="9" t="s">
        <v>58</v>
      </c>
      <c r="B16" s="29"/>
      <c r="C16" s="30">
        <v>200</v>
      </c>
      <c r="D16" s="7">
        <f>'[2]8'!G162</f>
        <v>300000</v>
      </c>
      <c r="E16" s="7">
        <f>'[2]8'!J162</f>
        <v>300000</v>
      </c>
    </row>
    <row r="17" spans="1:5" ht="22.5">
      <c r="A17" s="9" t="s">
        <v>271</v>
      </c>
      <c r="B17" s="29" t="s">
        <v>283</v>
      </c>
      <c r="C17" s="30"/>
      <c r="D17" s="7">
        <f>D18</f>
        <v>0</v>
      </c>
      <c r="E17" s="7">
        <f>E18</f>
        <v>0</v>
      </c>
    </row>
    <row r="18" spans="1:5" ht="12.75">
      <c r="A18" s="9" t="s">
        <v>58</v>
      </c>
      <c r="B18" s="29"/>
      <c r="C18" s="30">
        <v>200</v>
      </c>
      <c r="D18" s="7">
        <v>0</v>
      </c>
      <c r="E18" s="7">
        <v>0</v>
      </c>
    </row>
    <row r="19" spans="1:162" s="38" customFormat="1" ht="22.5">
      <c r="A19" s="23" t="s">
        <v>66</v>
      </c>
      <c r="B19" s="35" t="s">
        <v>67</v>
      </c>
      <c r="C19" s="25"/>
      <c r="D19" s="27">
        <f>D20+D22</f>
        <v>250000</v>
      </c>
      <c r="E19" s="27">
        <f>E20+E22</f>
        <v>250000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</row>
    <row r="20" spans="1:5" ht="22.5">
      <c r="A20" s="9" t="s">
        <v>68</v>
      </c>
      <c r="B20" s="29" t="s">
        <v>69</v>
      </c>
      <c r="C20" s="30" t="s">
        <v>52</v>
      </c>
      <c r="D20" s="7">
        <f>D21</f>
        <v>50000</v>
      </c>
      <c r="E20" s="7">
        <f>E21</f>
        <v>50000</v>
      </c>
    </row>
    <row r="21" spans="1:5" ht="12.75">
      <c r="A21" s="9" t="s">
        <v>70</v>
      </c>
      <c r="B21" s="29"/>
      <c r="C21" s="30">
        <v>300</v>
      </c>
      <c r="D21" s="7">
        <v>50000</v>
      </c>
      <c r="E21" s="7">
        <v>50000</v>
      </c>
    </row>
    <row r="22" spans="1:5" ht="22.5">
      <c r="A22" s="9" t="s">
        <v>71</v>
      </c>
      <c r="B22" s="29" t="s">
        <v>72</v>
      </c>
      <c r="C22" s="30" t="s">
        <v>52</v>
      </c>
      <c r="D22" s="7">
        <f>D23</f>
        <v>200000</v>
      </c>
      <c r="E22" s="7">
        <f>E23</f>
        <v>200000</v>
      </c>
    </row>
    <row r="23" spans="1:5" ht="12.75">
      <c r="A23" s="9" t="s">
        <v>70</v>
      </c>
      <c r="B23" s="29"/>
      <c r="C23" s="30">
        <v>300</v>
      </c>
      <c r="D23" s="7">
        <v>200000</v>
      </c>
      <c r="E23" s="7">
        <v>200000</v>
      </c>
    </row>
    <row r="24" spans="1:162" s="16" customFormat="1" ht="21">
      <c r="A24" s="11" t="s">
        <v>73</v>
      </c>
      <c r="B24" s="39" t="s">
        <v>74</v>
      </c>
      <c r="C24" s="13"/>
      <c r="D24" s="15">
        <f>D25+D29+D35</f>
        <v>1395744</v>
      </c>
      <c r="E24" s="15">
        <f>E25+E29+E35</f>
        <v>3538034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</row>
    <row r="25" spans="1:162" s="22" customFormat="1" ht="22.5">
      <c r="A25" s="17" t="s">
        <v>633</v>
      </c>
      <c r="B25" s="41" t="s">
        <v>75</v>
      </c>
      <c r="C25" s="42"/>
      <c r="D25" s="21">
        <f aca="true" t="shared" si="1" ref="D25:E27">D26</f>
        <v>1379424</v>
      </c>
      <c r="E25" s="21">
        <f t="shared" si="1"/>
        <v>1378822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</row>
    <row r="26" spans="1:162" s="28" customFormat="1" ht="22.5">
      <c r="A26" s="23" t="s">
        <v>76</v>
      </c>
      <c r="B26" s="35" t="s">
        <v>77</v>
      </c>
      <c r="C26" s="43"/>
      <c r="D26" s="27">
        <f t="shared" si="1"/>
        <v>1379424</v>
      </c>
      <c r="E26" s="27">
        <f t="shared" si="1"/>
        <v>1378822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</row>
    <row r="27" spans="1:5" ht="22.5">
      <c r="A27" s="9" t="s">
        <v>645</v>
      </c>
      <c r="B27" s="29" t="s">
        <v>78</v>
      </c>
      <c r="C27" s="30"/>
      <c r="D27" s="7">
        <f t="shared" si="1"/>
        <v>1379424</v>
      </c>
      <c r="E27" s="7">
        <f t="shared" si="1"/>
        <v>1378822</v>
      </c>
    </row>
    <row r="28" spans="1:5" ht="12.75">
      <c r="A28" s="9" t="s">
        <v>70</v>
      </c>
      <c r="B28" s="29"/>
      <c r="C28" s="30">
        <v>300</v>
      </c>
      <c r="D28" s="7">
        <f>8!G159</f>
        <v>1379424</v>
      </c>
      <c r="E28" s="7">
        <f>8!J159</f>
        <v>1378822</v>
      </c>
    </row>
    <row r="29" spans="1:5" ht="22.5">
      <c r="A29" s="17" t="s">
        <v>634</v>
      </c>
      <c r="B29" s="41" t="s">
        <v>80</v>
      </c>
      <c r="C29" s="42"/>
      <c r="D29" s="21">
        <f>D30</f>
        <v>16320</v>
      </c>
      <c r="E29" s="21">
        <f>E30</f>
        <v>12240</v>
      </c>
    </row>
    <row r="30" spans="1:5" ht="22.5">
      <c r="A30" s="9" t="s">
        <v>81</v>
      </c>
      <c r="B30" s="29" t="s">
        <v>82</v>
      </c>
      <c r="C30" s="30"/>
      <c r="D30" s="7">
        <f>D31+D33</f>
        <v>16320</v>
      </c>
      <c r="E30" s="7">
        <f>E31+E33</f>
        <v>12240</v>
      </c>
    </row>
    <row r="31" spans="1:5" ht="22.5">
      <c r="A31" s="9" t="s">
        <v>646</v>
      </c>
      <c r="B31" s="29" t="s">
        <v>83</v>
      </c>
      <c r="C31" s="30"/>
      <c r="D31" s="7">
        <f>D32</f>
        <v>16320</v>
      </c>
      <c r="E31" s="7">
        <f>E32</f>
        <v>12240</v>
      </c>
    </row>
    <row r="32" spans="1:5" ht="12.75">
      <c r="A32" s="9" t="s">
        <v>70</v>
      </c>
      <c r="B32" s="29"/>
      <c r="C32" s="30">
        <v>300</v>
      </c>
      <c r="D32" s="7">
        <f>'[2]8'!G158</f>
        <v>16320</v>
      </c>
      <c r="E32" s="7">
        <f>'[2]8'!J158</f>
        <v>12240</v>
      </c>
    </row>
    <row r="33" spans="1:5" ht="22.5">
      <c r="A33" s="9" t="s">
        <v>84</v>
      </c>
      <c r="B33" s="29" t="s">
        <v>85</v>
      </c>
      <c r="C33" s="30"/>
      <c r="D33" s="7">
        <f>D34</f>
        <v>0</v>
      </c>
      <c r="E33" s="7">
        <f>E34</f>
        <v>0</v>
      </c>
    </row>
    <row r="34" spans="1:5" ht="12.75">
      <c r="A34" s="9" t="s">
        <v>70</v>
      </c>
      <c r="B34" s="29"/>
      <c r="C34" s="30">
        <v>300</v>
      </c>
      <c r="D34" s="7">
        <v>0</v>
      </c>
      <c r="E34" s="7">
        <v>0</v>
      </c>
    </row>
    <row r="35" spans="1:5" ht="22.5">
      <c r="A35" s="17" t="s">
        <v>636</v>
      </c>
      <c r="B35" s="41" t="s">
        <v>86</v>
      </c>
      <c r="C35" s="42"/>
      <c r="D35" s="21">
        <f>D36</f>
        <v>0</v>
      </c>
      <c r="E35" s="21">
        <f>E36</f>
        <v>2146972</v>
      </c>
    </row>
    <row r="36" spans="1:5" ht="22.5">
      <c r="A36" s="9" t="s">
        <v>87</v>
      </c>
      <c r="B36" s="29" t="s">
        <v>88</v>
      </c>
      <c r="C36" s="30"/>
      <c r="D36" s="7">
        <f>D37+D39+D41</f>
        <v>0</v>
      </c>
      <c r="E36" s="7">
        <f>E37+E39+E41</f>
        <v>2146972</v>
      </c>
    </row>
    <row r="37" spans="1:5" ht="33.75">
      <c r="A37" s="9" t="s">
        <v>245</v>
      </c>
      <c r="B37" s="29" t="s">
        <v>244</v>
      </c>
      <c r="C37" s="30"/>
      <c r="D37" s="7">
        <f>D38</f>
        <v>0</v>
      </c>
      <c r="E37" s="7">
        <f>E38</f>
        <v>0</v>
      </c>
    </row>
    <row r="38" spans="1:5" ht="12.75">
      <c r="A38" s="9" t="s">
        <v>91</v>
      </c>
      <c r="B38" s="29"/>
      <c r="C38" s="30">
        <v>400</v>
      </c>
      <c r="D38" s="7">
        <v>0</v>
      </c>
      <c r="E38" s="7">
        <v>0</v>
      </c>
    </row>
    <row r="39" spans="1:5" ht="22.5">
      <c r="A39" s="9" t="s">
        <v>249</v>
      </c>
      <c r="B39" s="29" t="s">
        <v>248</v>
      </c>
      <c r="C39" s="30"/>
      <c r="D39" s="7">
        <f>D40</f>
        <v>0</v>
      </c>
      <c r="E39" s="7">
        <f>E40</f>
        <v>1646972</v>
      </c>
    </row>
    <row r="40" spans="1:5" ht="12.75">
      <c r="A40" s="9" t="s">
        <v>91</v>
      </c>
      <c r="B40" s="29"/>
      <c r="C40" s="30">
        <v>400</v>
      </c>
      <c r="D40" s="7">
        <v>0</v>
      </c>
      <c r="E40" s="7">
        <f>8!J87</f>
        <v>1646972</v>
      </c>
    </row>
    <row r="41" spans="1:5" ht="22.5">
      <c r="A41" s="9" t="s">
        <v>89</v>
      </c>
      <c r="B41" s="29" t="s">
        <v>90</v>
      </c>
      <c r="C41" s="30"/>
      <c r="D41" s="7">
        <f>D42</f>
        <v>0</v>
      </c>
      <c r="E41" s="7">
        <f>E42</f>
        <v>500000</v>
      </c>
    </row>
    <row r="42" spans="1:5" ht="12.75">
      <c r="A42" s="9" t="s">
        <v>91</v>
      </c>
      <c r="B42" s="29"/>
      <c r="C42" s="30">
        <v>400</v>
      </c>
      <c r="D42" s="7">
        <v>0</v>
      </c>
      <c r="E42" s="7">
        <f>8!J89</f>
        <v>500000</v>
      </c>
    </row>
    <row r="43" spans="1:162" s="16" customFormat="1" ht="21">
      <c r="A43" s="11" t="s">
        <v>92</v>
      </c>
      <c r="B43" s="39" t="s">
        <v>93</v>
      </c>
      <c r="C43" s="13" t="s">
        <v>52</v>
      </c>
      <c r="D43" s="15">
        <f>D44</f>
        <v>0</v>
      </c>
      <c r="E43" s="15">
        <f>E44</f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</row>
    <row r="44" spans="1:5" ht="22.5">
      <c r="A44" s="17" t="s">
        <v>637</v>
      </c>
      <c r="B44" s="41" t="s">
        <v>94</v>
      </c>
      <c r="C44" s="19" t="s">
        <v>52</v>
      </c>
      <c r="D44" s="21">
        <f>D45+D54</f>
        <v>0</v>
      </c>
      <c r="E44" s="21">
        <f>E45+E54</f>
        <v>0</v>
      </c>
    </row>
    <row r="45" spans="1:162" s="28" customFormat="1" ht="22.5">
      <c r="A45" s="23" t="s">
        <v>95</v>
      </c>
      <c r="B45" s="35" t="s">
        <v>96</v>
      </c>
      <c r="C45" s="25"/>
      <c r="D45" s="27">
        <f>D46+D52</f>
        <v>0</v>
      </c>
      <c r="E45" s="27">
        <f>E46+E52</f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</row>
    <row r="46" spans="1:5" ht="22.5">
      <c r="A46" s="9" t="s">
        <v>97</v>
      </c>
      <c r="B46" s="29" t="s">
        <v>98</v>
      </c>
      <c r="C46" s="30" t="s">
        <v>52</v>
      </c>
      <c r="D46" s="7">
        <f>D47+D48+D49+D50+D51</f>
        <v>0</v>
      </c>
      <c r="E46" s="7">
        <f>E47+E48+E49+E50+E51</f>
        <v>0</v>
      </c>
    </row>
    <row r="47" spans="1:5" ht="22.5" hidden="1">
      <c r="A47" s="9" t="s">
        <v>99</v>
      </c>
      <c r="B47" s="29"/>
      <c r="C47" s="30">
        <v>100</v>
      </c>
      <c r="D47" s="7"/>
      <c r="E47" s="7"/>
    </row>
    <row r="48" spans="1:5" ht="12.75" hidden="1">
      <c r="A48" s="9" t="s">
        <v>58</v>
      </c>
      <c r="B48" s="29"/>
      <c r="C48" s="30">
        <v>200</v>
      </c>
      <c r="D48" s="7"/>
      <c r="E48" s="7"/>
    </row>
    <row r="49" spans="1:5" ht="12.75" hidden="1">
      <c r="A49" s="9" t="s">
        <v>70</v>
      </c>
      <c r="B49" s="29"/>
      <c r="C49" s="30">
        <v>300</v>
      </c>
      <c r="D49" s="7"/>
      <c r="E49" s="7"/>
    </row>
    <row r="50" spans="1:5" ht="12.75">
      <c r="A50" s="9" t="s">
        <v>100</v>
      </c>
      <c r="B50" s="29"/>
      <c r="C50" s="30">
        <v>500</v>
      </c>
      <c r="D50" s="7">
        <v>0</v>
      </c>
      <c r="E50" s="7">
        <f>'[2]7'!I134</f>
        <v>0</v>
      </c>
    </row>
    <row r="51" spans="1:5" ht="12.75" hidden="1">
      <c r="A51" s="9" t="s">
        <v>101</v>
      </c>
      <c r="B51" s="29"/>
      <c r="C51" s="30">
        <v>800</v>
      </c>
      <c r="D51" s="7">
        <v>0</v>
      </c>
      <c r="E51" s="7">
        <v>0</v>
      </c>
    </row>
    <row r="52" spans="1:5" ht="22.5" hidden="1">
      <c r="A52" s="9" t="s">
        <v>102</v>
      </c>
      <c r="B52" s="29" t="s">
        <v>103</v>
      </c>
      <c r="C52" s="30"/>
      <c r="D52" s="7">
        <f>D53</f>
        <v>0</v>
      </c>
      <c r="E52" s="7">
        <f>E53</f>
        <v>0</v>
      </c>
    </row>
    <row r="53" spans="1:5" ht="12.75" hidden="1">
      <c r="A53" s="9" t="s">
        <v>58</v>
      </c>
      <c r="B53" s="29"/>
      <c r="C53" s="30">
        <v>200</v>
      </c>
      <c r="D53" s="7"/>
      <c r="E53" s="7"/>
    </row>
    <row r="54" spans="1:162" s="28" customFormat="1" ht="22.5" hidden="1">
      <c r="A54" s="23" t="s">
        <v>104</v>
      </c>
      <c r="B54" s="35" t="s">
        <v>105</v>
      </c>
      <c r="C54" s="43"/>
      <c r="D54" s="27">
        <f>D55</f>
        <v>0</v>
      </c>
      <c r="E54" s="27">
        <f>E55</f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</row>
    <row r="55" spans="1:5" ht="22.5" hidden="1">
      <c r="A55" s="9" t="s">
        <v>106</v>
      </c>
      <c r="B55" s="29" t="s">
        <v>107</v>
      </c>
      <c r="C55" s="30"/>
      <c r="D55" s="7">
        <f>D56</f>
        <v>0</v>
      </c>
      <c r="E55" s="7">
        <f>E56</f>
        <v>0</v>
      </c>
    </row>
    <row r="56" spans="1:5" ht="12.75" hidden="1">
      <c r="A56" s="9" t="s">
        <v>58</v>
      </c>
      <c r="B56" s="45"/>
      <c r="C56" s="30">
        <v>200</v>
      </c>
      <c r="D56" s="7"/>
      <c r="E56" s="7"/>
    </row>
    <row r="57" spans="1:162" s="16" customFormat="1" ht="21" hidden="1">
      <c r="A57" s="11" t="s">
        <v>108</v>
      </c>
      <c r="B57" s="46" t="s">
        <v>109</v>
      </c>
      <c r="C57" s="47" t="s">
        <v>52</v>
      </c>
      <c r="D57" s="7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</row>
    <row r="58" spans="1:5" ht="22.5" hidden="1">
      <c r="A58" s="17" t="s">
        <v>110</v>
      </c>
      <c r="B58" s="29" t="s">
        <v>111</v>
      </c>
      <c r="C58" s="48" t="s">
        <v>52</v>
      </c>
      <c r="D58" s="7"/>
      <c r="E58" s="7"/>
    </row>
    <row r="59" spans="1:162" s="28" customFormat="1" ht="22.5" hidden="1">
      <c r="A59" s="23" t="s">
        <v>112</v>
      </c>
      <c r="B59" s="29" t="s">
        <v>113</v>
      </c>
      <c r="C59" s="48"/>
      <c r="D59" s="7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</row>
    <row r="60" spans="1:5" ht="22.5" hidden="1">
      <c r="A60" s="9" t="s">
        <v>114</v>
      </c>
      <c r="B60" s="29" t="s">
        <v>115</v>
      </c>
      <c r="C60" s="30" t="s">
        <v>52</v>
      </c>
      <c r="D60" s="7"/>
      <c r="E60" s="7"/>
    </row>
    <row r="61" spans="1:5" ht="12.75" hidden="1">
      <c r="A61" s="9" t="s">
        <v>58</v>
      </c>
      <c r="B61" s="29"/>
      <c r="C61" s="30">
        <v>200</v>
      </c>
      <c r="D61" s="7"/>
      <c r="E61" s="7"/>
    </row>
    <row r="62" spans="1:162" s="16" customFormat="1" ht="21">
      <c r="A62" s="11" t="s">
        <v>116</v>
      </c>
      <c r="B62" s="39" t="s">
        <v>117</v>
      </c>
      <c r="C62" s="13"/>
      <c r="D62" s="15">
        <f aca="true" t="shared" si="2" ref="D62:E65">D63</f>
        <v>100000</v>
      </c>
      <c r="E62" s="15">
        <f t="shared" si="2"/>
        <v>100000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</row>
    <row r="63" spans="1:5" ht="22.5">
      <c r="A63" s="17" t="s">
        <v>638</v>
      </c>
      <c r="B63" s="41" t="s">
        <v>118</v>
      </c>
      <c r="C63" s="19" t="s">
        <v>52</v>
      </c>
      <c r="D63" s="21">
        <f t="shared" si="2"/>
        <v>100000</v>
      </c>
      <c r="E63" s="21">
        <f t="shared" si="2"/>
        <v>100000</v>
      </c>
    </row>
    <row r="64" spans="1:162" s="28" customFormat="1" ht="22.5">
      <c r="A64" s="23" t="s">
        <v>119</v>
      </c>
      <c r="B64" s="35" t="s">
        <v>120</v>
      </c>
      <c r="C64" s="43"/>
      <c r="D64" s="27">
        <f t="shared" si="2"/>
        <v>100000</v>
      </c>
      <c r="E64" s="27">
        <f t="shared" si="2"/>
        <v>100000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</row>
    <row r="65" spans="1:5" ht="22.5">
      <c r="A65" s="9" t="s">
        <v>121</v>
      </c>
      <c r="B65" s="29" t="s">
        <v>122</v>
      </c>
      <c r="C65" s="30"/>
      <c r="D65" s="7">
        <f t="shared" si="2"/>
        <v>100000</v>
      </c>
      <c r="E65" s="7">
        <f t="shared" si="2"/>
        <v>100000</v>
      </c>
    </row>
    <row r="66" spans="1:5" ht="12.75">
      <c r="A66" s="9" t="s">
        <v>58</v>
      </c>
      <c r="B66" s="29"/>
      <c r="C66" s="30">
        <v>200</v>
      </c>
      <c r="D66" s="7">
        <f>'[2]8'!G168</f>
        <v>100000</v>
      </c>
      <c r="E66" s="7">
        <f>'[2]8'!J168</f>
        <v>100000</v>
      </c>
    </row>
    <row r="67" spans="1:162" s="16" customFormat="1" ht="21">
      <c r="A67" s="11" t="s">
        <v>123</v>
      </c>
      <c r="B67" s="39" t="s">
        <v>124</v>
      </c>
      <c r="C67" s="13" t="s">
        <v>52</v>
      </c>
      <c r="D67" s="15">
        <f>D68+D76+D82</f>
        <v>22990000</v>
      </c>
      <c r="E67" s="15">
        <f>E68+E76+E82</f>
        <v>22990000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</row>
    <row r="68" spans="1:5" ht="22.5">
      <c r="A68" s="17" t="s">
        <v>639</v>
      </c>
      <c r="B68" s="41" t="s">
        <v>125</v>
      </c>
      <c r="C68" s="19" t="s">
        <v>52</v>
      </c>
      <c r="D68" s="21">
        <f>D69+D73</f>
        <v>4850000</v>
      </c>
      <c r="E68" s="21">
        <f>E69+E73</f>
        <v>4850000</v>
      </c>
    </row>
    <row r="69" spans="1:162" s="28" customFormat="1" ht="22.5">
      <c r="A69" s="23" t="s">
        <v>126</v>
      </c>
      <c r="B69" s="35" t="s">
        <v>127</v>
      </c>
      <c r="C69" s="43"/>
      <c r="D69" s="27">
        <f>D70</f>
        <v>3650000</v>
      </c>
      <c r="E69" s="27">
        <f>E70</f>
        <v>3650000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</row>
    <row r="70" spans="1:5" ht="22.5">
      <c r="A70" s="9" t="s">
        <v>128</v>
      </c>
      <c r="B70" s="29" t="s">
        <v>129</v>
      </c>
      <c r="C70" s="30"/>
      <c r="D70" s="7">
        <f>D71+D72</f>
        <v>3650000</v>
      </c>
      <c r="E70" s="7">
        <f>E71+E72</f>
        <v>3650000</v>
      </c>
    </row>
    <row r="71" spans="1:5" ht="12.75">
      <c r="A71" s="9" t="s">
        <v>58</v>
      </c>
      <c r="B71" s="29"/>
      <c r="C71" s="30">
        <v>200</v>
      </c>
      <c r="D71" s="7">
        <f>8!G91+8!G99</f>
        <v>3500000</v>
      </c>
      <c r="E71" s="7">
        <f>8!J91+8!J99</f>
        <v>3500000</v>
      </c>
    </row>
    <row r="72" spans="1:5" ht="12.75">
      <c r="A72" s="9" t="s">
        <v>101</v>
      </c>
      <c r="B72" s="29"/>
      <c r="C72" s="30">
        <v>800</v>
      </c>
      <c r="D72" s="7">
        <f>8!G92+8!G100</f>
        <v>150000</v>
      </c>
      <c r="E72" s="7">
        <f>8!J92+8!J100</f>
        <v>150000</v>
      </c>
    </row>
    <row r="73" spans="1:162" s="28" customFormat="1" ht="22.5">
      <c r="A73" s="23" t="s">
        <v>130</v>
      </c>
      <c r="B73" s="35" t="s">
        <v>131</v>
      </c>
      <c r="C73" s="43"/>
      <c r="D73" s="27">
        <f>D74</f>
        <v>1200000</v>
      </c>
      <c r="E73" s="27">
        <f>E74</f>
        <v>1200000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</row>
    <row r="74" spans="1:5" ht="22.5">
      <c r="A74" s="9" t="s">
        <v>132</v>
      </c>
      <c r="B74" s="29" t="s">
        <v>133</v>
      </c>
      <c r="C74" s="30"/>
      <c r="D74" s="7">
        <f>D75</f>
        <v>1200000</v>
      </c>
      <c r="E74" s="7">
        <f>E75</f>
        <v>1200000</v>
      </c>
    </row>
    <row r="75" spans="1:5" ht="12.75">
      <c r="A75" s="9" t="s">
        <v>58</v>
      </c>
      <c r="B75" s="29"/>
      <c r="C75" s="30">
        <v>200</v>
      </c>
      <c r="D75" s="7">
        <f>'[2]8'!G90</f>
        <v>1200000</v>
      </c>
      <c r="E75" s="7">
        <f>'[2]8'!J90</f>
        <v>1200000</v>
      </c>
    </row>
    <row r="76" spans="1:5" ht="22.5">
      <c r="A76" s="17" t="s">
        <v>640</v>
      </c>
      <c r="B76" s="41" t="s">
        <v>134</v>
      </c>
      <c r="C76" s="19" t="s">
        <v>52</v>
      </c>
      <c r="D76" s="21">
        <f>D77</f>
        <v>40000</v>
      </c>
      <c r="E76" s="21">
        <f>E77</f>
        <v>40000</v>
      </c>
    </row>
    <row r="77" spans="1:162" s="28" customFormat="1" ht="22.5">
      <c r="A77" s="34" t="s">
        <v>135</v>
      </c>
      <c r="B77" s="35" t="s">
        <v>136</v>
      </c>
      <c r="C77" s="25"/>
      <c r="D77" s="27">
        <f>D78+D80</f>
        <v>40000</v>
      </c>
      <c r="E77" s="27">
        <f>E78+E80</f>
        <v>40000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</row>
    <row r="78" spans="1:5" ht="22.5">
      <c r="A78" s="9" t="s">
        <v>137</v>
      </c>
      <c r="B78" s="29" t="s">
        <v>138</v>
      </c>
      <c r="C78" s="30" t="s">
        <v>52</v>
      </c>
      <c r="D78" s="7">
        <f>D79</f>
        <v>40000</v>
      </c>
      <c r="E78" s="7">
        <f>E79</f>
        <v>40000</v>
      </c>
    </row>
    <row r="79" spans="1:5" ht="12.75">
      <c r="A79" s="9" t="s">
        <v>58</v>
      </c>
      <c r="B79" s="29"/>
      <c r="C79" s="30">
        <v>200</v>
      </c>
      <c r="D79" s="7">
        <f>'[2]8'!G57</f>
        <v>40000</v>
      </c>
      <c r="E79" s="7">
        <f>'[2]8'!J57</f>
        <v>40000</v>
      </c>
    </row>
    <row r="80" spans="1:5" ht="33.75">
      <c r="A80" s="9" t="s">
        <v>139</v>
      </c>
      <c r="B80" s="29" t="s">
        <v>140</v>
      </c>
      <c r="C80" s="30"/>
      <c r="D80" s="7">
        <f>D81</f>
        <v>0</v>
      </c>
      <c r="E80" s="7">
        <f>E81</f>
        <v>0</v>
      </c>
    </row>
    <row r="81" spans="1:5" ht="12.75">
      <c r="A81" s="9" t="s">
        <v>91</v>
      </c>
      <c r="B81" s="29"/>
      <c r="C81" s="30">
        <v>400</v>
      </c>
      <c r="D81" s="7">
        <v>0</v>
      </c>
      <c r="E81" s="7">
        <v>0</v>
      </c>
    </row>
    <row r="82" spans="1:162" s="22" customFormat="1" ht="22.5">
      <c r="A82" s="50" t="s">
        <v>641</v>
      </c>
      <c r="B82" s="41" t="s">
        <v>141</v>
      </c>
      <c r="C82" s="42"/>
      <c r="D82" s="21">
        <f>D83+D99</f>
        <v>18100000</v>
      </c>
      <c r="E82" s="21">
        <f>E83+E99</f>
        <v>18100000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</row>
    <row r="83" spans="1:162" s="28" customFormat="1" ht="22.5">
      <c r="A83" s="23" t="s">
        <v>656</v>
      </c>
      <c r="B83" s="35" t="s">
        <v>143</v>
      </c>
      <c r="C83" s="43"/>
      <c r="D83" s="27">
        <f>D84+D88+D90+D92+D95+D97+D86</f>
        <v>7000000</v>
      </c>
      <c r="E83" s="27">
        <f>E84+E88+E90+E92+E95+E97+E86</f>
        <v>7000000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</row>
    <row r="84" spans="1:5" ht="22.5">
      <c r="A84" s="9" t="s">
        <v>287</v>
      </c>
      <c r="B84" s="29" t="s">
        <v>286</v>
      </c>
      <c r="C84" s="30"/>
      <c r="D84" s="7">
        <f>D85</f>
        <v>0</v>
      </c>
      <c r="E84" s="7">
        <f>E85</f>
        <v>0</v>
      </c>
    </row>
    <row r="85" spans="1:5" ht="12.75">
      <c r="A85" s="9" t="s">
        <v>146</v>
      </c>
      <c r="B85" s="29"/>
      <c r="C85" s="30">
        <v>200</v>
      </c>
      <c r="D85" s="7">
        <v>0</v>
      </c>
      <c r="E85" s="7">
        <v>0</v>
      </c>
    </row>
    <row r="86" spans="1:5" ht="22.5">
      <c r="A86" s="9" t="s">
        <v>281</v>
      </c>
      <c r="B86" s="29" t="s">
        <v>280</v>
      </c>
      <c r="C86" s="30"/>
      <c r="D86" s="7">
        <f>D87</f>
        <v>0</v>
      </c>
      <c r="E86" s="7">
        <f>E87</f>
        <v>0</v>
      </c>
    </row>
    <row r="87" spans="1:5" ht="12.75">
      <c r="A87" s="9" t="s">
        <v>146</v>
      </c>
      <c r="B87" s="29"/>
      <c r="C87" s="30">
        <v>200</v>
      </c>
      <c r="D87" s="7">
        <f>8!G118</f>
        <v>0</v>
      </c>
      <c r="E87" s="7">
        <f>8!J118</f>
        <v>0</v>
      </c>
    </row>
    <row r="88" spans="1:5" ht="22.5">
      <c r="A88" s="9" t="s">
        <v>292</v>
      </c>
      <c r="B88" s="29" t="s">
        <v>296</v>
      </c>
      <c r="C88" s="30"/>
      <c r="D88" s="7">
        <f>D89</f>
        <v>0</v>
      </c>
      <c r="E88" s="7">
        <f>E89</f>
        <v>0</v>
      </c>
    </row>
    <row r="89" spans="1:5" ht="12.75">
      <c r="A89" s="9" t="s">
        <v>146</v>
      </c>
      <c r="B89" s="29"/>
      <c r="C89" s="30">
        <v>200</v>
      </c>
      <c r="D89" s="7">
        <v>0</v>
      </c>
      <c r="E89" s="7">
        <v>0</v>
      </c>
    </row>
    <row r="90" spans="1:5" ht="22.5">
      <c r="A90" s="9" t="s">
        <v>285</v>
      </c>
      <c r="B90" s="29" t="s">
        <v>284</v>
      </c>
      <c r="C90" s="30"/>
      <c r="D90" s="7">
        <f>D91</f>
        <v>0</v>
      </c>
      <c r="E90" s="7">
        <f>E91</f>
        <v>0</v>
      </c>
    </row>
    <row r="91" spans="1:5" ht="12.75">
      <c r="A91" s="9" t="s">
        <v>146</v>
      </c>
      <c r="B91" s="29"/>
      <c r="C91" s="30">
        <v>200</v>
      </c>
      <c r="D91" s="7">
        <v>0</v>
      </c>
      <c r="E91" s="7">
        <v>0</v>
      </c>
    </row>
    <row r="92" spans="1:5" ht="22.5">
      <c r="A92" s="51" t="s">
        <v>144</v>
      </c>
      <c r="B92" s="29" t="s">
        <v>145</v>
      </c>
      <c r="C92" s="30"/>
      <c r="D92" s="7">
        <f>D93+D94</f>
        <v>4500000</v>
      </c>
      <c r="E92" s="7">
        <f>E93+E94</f>
        <v>4500000</v>
      </c>
    </row>
    <row r="93" spans="1:6" ht="12.75">
      <c r="A93" s="9" t="s">
        <v>146</v>
      </c>
      <c r="B93" s="29"/>
      <c r="C93" s="30">
        <v>200</v>
      </c>
      <c r="D93" s="7">
        <f>8!G107</f>
        <v>4500000</v>
      </c>
      <c r="E93" s="7">
        <f>8!J107</f>
        <v>4500000</v>
      </c>
      <c r="F93" s="44"/>
    </row>
    <row r="94" spans="1:6" ht="12.75">
      <c r="A94" s="9" t="s">
        <v>101</v>
      </c>
      <c r="B94" s="29"/>
      <c r="C94" s="30">
        <v>800</v>
      </c>
      <c r="D94" s="7">
        <v>0</v>
      </c>
      <c r="E94" s="7">
        <v>0</v>
      </c>
      <c r="F94" s="44"/>
    </row>
    <row r="95" spans="1:5" ht="22.5">
      <c r="A95" s="9" t="s">
        <v>147</v>
      </c>
      <c r="B95" s="29" t="s">
        <v>148</v>
      </c>
      <c r="C95" s="30"/>
      <c r="D95" s="7">
        <f>D96</f>
        <v>2500000</v>
      </c>
      <c r="E95" s="7">
        <f>E96</f>
        <v>2500000</v>
      </c>
    </row>
    <row r="96" spans="1:5" ht="12.75">
      <c r="A96" s="9" t="s">
        <v>146</v>
      </c>
      <c r="B96" s="29"/>
      <c r="C96" s="30">
        <v>200</v>
      </c>
      <c r="D96" s="7">
        <f>8!G110</f>
        <v>2500000</v>
      </c>
      <c r="E96" s="7">
        <f>8!J110</f>
        <v>2500000</v>
      </c>
    </row>
    <row r="97" spans="1:5" ht="22.5">
      <c r="A97" s="9" t="s">
        <v>149</v>
      </c>
      <c r="B97" s="29" t="s">
        <v>150</v>
      </c>
      <c r="C97" s="30"/>
      <c r="D97" s="7">
        <f>D98</f>
        <v>0</v>
      </c>
      <c r="E97" s="7">
        <f>E98</f>
        <v>0</v>
      </c>
    </row>
    <row r="98" spans="1:5" ht="12.75">
      <c r="A98" s="9" t="s">
        <v>146</v>
      </c>
      <c r="B98" s="29"/>
      <c r="C98" s="30">
        <v>200</v>
      </c>
      <c r="D98" s="7">
        <f>8!G112</f>
        <v>0</v>
      </c>
      <c r="E98" s="7">
        <f>8!J112</f>
        <v>0</v>
      </c>
    </row>
    <row r="99" spans="1:162" s="28" customFormat="1" ht="22.5">
      <c r="A99" s="23" t="s">
        <v>151</v>
      </c>
      <c r="B99" s="35" t="s">
        <v>152</v>
      </c>
      <c r="C99" s="43"/>
      <c r="D99" s="27">
        <f>D100+D104+D106</f>
        <v>11100000</v>
      </c>
      <c r="E99" s="27">
        <f>E100+E104+E106</f>
        <v>11100000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</row>
    <row r="100" spans="1:5" ht="22.5">
      <c r="A100" s="9" t="s">
        <v>153</v>
      </c>
      <c r="B100" s="29" t="s">
        <v>154</v>
      </c>
      <c r="C100" s="30"/>
      <c r="D100" s="7">
        <f>D101+D102+D103</f>
        <v>8100000</v>
      </c>
      <c r="E100" s="7">
        <f>E101+E102+E103</f>
        <v>8100000</v>
      </c>
    </row>
    <row r="101" spans="1:5" ht="22.5">
      <c r="A101" s="9" t="s">
        <v>99</v>
      </c>
      <c r="B101" s="29"/>
      <c r="C101" s="30">
        <v>100</v>
      </c>
      <c r="D101" s="7">
        <f>8!G127</f>
        <v>6200000</v>
      </c>
      <c r="E101" s="7">
        <f>8!J127</f>
        <v>6200000</v>
      </c>
    </row>
    <row r="102" spans="1:5" ht="12.75">
      <c r="A102" s="9" t="s">
        <v>146</v>
      </c>
      <c r="B102" s="29"/>
      <c r="C102" s="30">
        <v>200</v>
      </c>
      <c r="D102" s="7">
        <f>8!G128</f>
        <v>1900000</v>
      </c>
      <c r="E102" s="7">
        <f>8!J128</f>
        <v>1900000</v>
      </c>
    </row>
    <row r="103" spans="1:5" ht="12.75">
      <c r="A103" s="9" t="s">
        <v>101</v>
      </c>
      <c r="B103" s="29"/>
      <c r="C103" s="30">
        <v>800</v>
      </c>
      <c r="D103" s="7">
        <f>8!G129</f>
        <v>0</v>
      </c>
      <c r="E103" s="7">
        <f>8!J129</f>
        <v>0</v>
      </c>
    </row>
    <row r="104" spans="1:5" ht="22.5">
      <c r="A104" s="9" t="s">
        <v>155</v>
      </c>
      <c r="B104" s="29" t="s">
        <v>156</v>
      </c>
      <c r="C104" s="30"/>
      <c r="D104" s="7">
        <f>D105</f>
        <v>3000000</v>
      </c>
      <c r="E104" s="7">
        <f>E105</f>
        <v>3000000</v>
      </c>
    </row>
    <row r="105" spans="1:5" ht="12.75">
      <c r="A105" s="9" t="s">
        <v>146</v>
      </c>
      <c r="B105" s="29"/>
      <c r="C105" s="30">
        <v>200</v>
      </c>
      <c r="D105" s="7">
        <f>8!G114</f>
        <v>3000000</v>
      </c>
      <c r="E105" s="7">
        <f>8!J114</f>
        <v>3000000</v>
      </c>
    </row>
    <row r="106" spans="1:5" ht="22.5">
      <c r="A106" s="9" t="s">
        <v>295</v>
      </c>
      <c r="B106" s="29" t="s">
        <v>298</v>
      </c>
      <c r="C106" s="30"/>
      <c r="D106" s="7">
        <f>D107</f>
        <v>0</v>
      </c>
      <c r="E106" s="7">
        <f>E107</f>
        <v>0</v>
      </c>
    </row>
    <row r="107" spans="1:5" ht="12.75">
      <c r="A107" s="9" t="s">
        <v>146</v>
      </c>
      <c r="B107" s="29"/>
      <c r="C107" s="30">
        <v>200</v>
      </c>
      <c r="D107" s="7">
        <v>0</v>
      </c>
      <c r="E107" s="7">
        <v>0</v>
      </c>
    </row>
    <row r="108" spans="1:162" s="56" customFormat="1" ht="21">
      <c r="A108" s="11" t="s">
        <v>157</v>
      </c>
      <c r="B108" s="39" t="s">
        <v>158</v>
      </c>
      <c r="C108" s="13"/>
      <c r="D108" s="15">
        <f>D109</f>
        <v>770000</v>
      </c>
      <c r="E108" s="15">
        <f>E109</f>
        <v>770000</v>
      </c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</row>
    <row r="109" spans="1:5" ht="22.5">
      <c r="A109" s="50" t="s">
        <v>642</v>
      </c>
      <c r="B109" s="41" t="s">
        <v>159</v>
      </c>
      <c r="C109" s="42"/>
      <c r="D109" s="21">
        <f>D110+D113+D116+D119</f>
        <v>770000</v>
      </c>
      <c r="E109" s="21">
        <f>E110+E113+E116+E119</f>
        <v>770000</v>
      </c>
    </row>
    <row r="110" spans="1:162" s="28" customFormat="1" ht="22.5">
      <c r="A110" s="23" t="s">
        <v>160</v>
      </c>
      <c r="B110" s="35" t="s">
        <v>161</v>
      </c>
      <c r="C110" s="43"/>
      <c r="D110" s="27">
        <f>D111</f>
        <v>500000</v>
      </c>
      <c r="E110" s="27">
        <f>E111</f>
        <v>500000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</row>
    <row r="111" spans="1:5" ht="22.5">
      <c r="A111" s="9" t="s">
        <v>160</v>
      </c>
      <c r="B111" s="29" t="s">
        <v>162</v>
      </c>
      <c r="C111" s="30"/>
      <c r="D111" s="7">
        <f>D112</f>
        <v>500000</v>
      </c>
      <c r="E111" s="7">
        <f>E112</f>
        <v>500000</v>
      </c>
    </row>
    <row r="112" spans="1:5" ht="12.75">
      <c r="A112" s="9" t="s">
        <v>146</v>
      </c>
      <c r="B112" s="29"/>
      <c r="C112" s="30">
        <v>200</v>
      </c>
      <c r="D112" s="7">
        <f>8!G32</f>
        <v>500000</v>
      </c>
      <c r="E112" s="7">
        <f>8!J33</f>
        <v>500000</v>
      </c>
    </row>
    <row r="113" spans="1:162" s="28" customFormat="1" ht="22.5">
      <c r="A113" s="23" t="s">
        <v>163</v>
      </c>
      <c r="B113" s="35" t="s">
        <v>164</v>
      </c>
      <c r="C113" s="43"/>
      <c r="D113" s="27">
        <f>D114</f>
        <v>170000</v>
      </c>
      <c r="E113" s="27">
        <f>E114</f>
        <v>170000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1:5" ht="22.5">
      <c r="A114" s="9" t="s">
        <v>165</v>
      </c>
      <c r="B114" s="29" t="s">
        <v>166</v>
      </c>
      <c r="C114" s="30"/>
      <c r="D114" s="7">
        <f>D115</f>
        <v>170000</v>
      </c>
      <c r="E114" s="7">
        <f>E115</f>
        <v>170000</v>
      </c>
    </row>
    <row r="115" spans="1:5" ht="12.75">
      <c r="A115" s="9" t="s">
        <v>146</v>
      </c>
      <c r="B115" s="29"/>
      <c r="C115" s="30">
        <v>200</v>
      </c>
      <c r="D115" s="7">
        <f>8!G35</f>
        <v>170000</v>
      </c>
      <c r="E115" s="7">
        <f>8!J35</f>
        <v>170000</v>
      </c>
    </row>
    <row r="116" spans="1:162" s="28" customFormat="1" ht="22.5">
      <c r="A116" s="23" t="s">
        <v>167</v>
      </c>
      <c r="B116" s="35" t="s">
        <v>168</v>
      </c>
      <c r="C116" s="43"/>
      <c r="D116" s="27">
        <f>D117</f>
        <v>100000</v>
      </c>
      <c r="E116" s="27">
        <f>E117</f>
        <v>100000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</row>
    <row r="117" spans="1:5" ht="22.5">
      <c r="A117" s="9" t="s">
        <v>169</v>
      </c>
      <c r="B117" s="29" t="s">
        <v>170</v>
      </c>
      <c r="C117" s="30"/>
      <c r="D117" s="7">
        <f>D118</f>
        <v>100000</v>
      </c>
      <c r="E117" s="7">
        <f>E118</f>
        <v>100000</v>
      </c>
    </row>
    <row r="118" spans="1:5" ht="12.75">
      <c r="A118" s="9" t="s">
        <v>146</v>
      </c>
      <c r="B118" s="29"/>
      <c r="C118" s="30">
        <v>200</v>
      </c>
      <c r="D118" s="7">
        <f>8!G37</f>
        <v>100000</v>
      </c>
      <c r="E118" s="7">
        <f>8!J37</f>
        <v>100000</v>
      </c>
    </row>
    <row r="119" spans="1:5" ht="22.5">
      <c r="A119" s="23" t="s">
        <v>279</v>
      </c>
      <c r="B119" s="35" t="s">
        <v>278</v>
      </c>
      <c r="C119" s="43"/>
      <c r="D119" s="27">
        <f>D120</f>
        <v>0</v>
      </c>
      <c r="E119" s="27">
        <f>E120</f>
        <v>0</v>
      </c>
    </row>
    <row r="120" spans="1:5" ht="22.5">
      <c r="A120" s="9" t="s">
        <v>277</v>
      </c>
      <c r="B120" s="29" t="s">
        <v>276</v>
      </c>
      <c r="C120" s="6"/>
      <c r="D120" s="7">
        <f>D121</f>
        <v>0</v>
      </c>
      <c r="E120" s="7">
        <f>E121</f>
        <v>0</v>
      </c>
    </row>
    <row r="121" spans="1:5" ht="12.75">
      <c r="A121" s="9" t="s">
        <v>146</v>
      </c>
      <c r="B121" s="29"/>
      <c r="C121" s="30">
        <v>200</v>
      </c>
      <c r="D121" s="7">
        <v>0</v>
      </c>
      <c r="E121" s="7">
        <v>0</v>
      </c>
    </row>
    <row r="122" spans="1:162" s="16" customFormat="1" ht="21">
      <c r="A122" s="11" t="s">
        <v>171</v>
      </c>
      <c r="B122" s="39" t="s">
        <v>172</v>
      </c>
      <c r="C122" s="13" t="s">
        <v>52</v>
      </c>
      <c r="D122" s="15">
        <f>D123</f>
        <v>22106016.490000002</v>
      </c>
      <c r="E122" s="15">
        <f>E123</f>
        <v>21041096.490000002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</row>
    <row r="123" spans="1:5" ht="22.5">
      <c r="A123" s="17" t="s">
        <v>643</v>
      </c>
      <c r="B123" s="41" t="s">
        <v>173</v>
      </c>
      <c r="C123" s="19" t="s">
        <v>52</v>
      </c>
      <c r="D123" s="21">
        <f>D124</f>
        <v>22106016.490000002</v>
      </c>
      <c r="E123" s="21">
        <f>E124</f>
        <v>21041096.490000002</v>
      </c>
    </row>
    <row r="124" spans="1:162" s="28" customFormat="1" ht="22.5">
      <c r="A124" s="23" t="s">
        <v>174</v>
      </c>
      <c r="B124" s="35" t="s">
        <v>175</v>
      </c>
      <c r="C124" s="43"/>
      <c r="D124" s="27">
        <f>D125+D128+D130+D132+D134+D136+D138+D140</f>
        <v>22106016.490000002</v>
      </c>
      <c r="E124" s="27">
        <f>E125+E128+E130+E132+E134+E136+E138+E140</f>
        <v>21041096.490000002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</row>
    <row r="125" spans="1:5" ht="22.5">
      <c r="A125" s="9" t="s">
        <v>650</v>
      </c>
      <c r="B125" s="29" t="s">
        <v>176</v>
      </c>
      <c r="C125" s="30" t="s">
        <v>52</v>
      </c>
      <c r="D125" s="7">
        <f>D126+D127</f>
        <v>10170255.49</v>
      </c>
      <c r="E125" s="7">
        <f>E126+E127</f>
        <v>9105335.49</v>
      </c>
    </row>
    <row r="126" spans="1:5" ht="12.75">
      <c r="A126" s="9" t="s">
        <v>146</v>
      </c>
      <c r="B126" s="29"/>
      <c r="C126" s="30">
        <v>200</v>
      </c>
      <c r="D126" s="7">
        <f>8!G62</f>
        <v>10170255.49</v>
      </c>
      <c r="E126" s="7">
        <f>8!J62</f>
        <v>9105335.49</v>
      </c>
    </row>
    <row r="127" spans="1:5" ht="12.75">
      <c r="A127" s="9" t="s">
        <v>101</v>
      </c>
      <c r="B127" s="29"/>
      <c r="C127" s="30">
        <v>800</v>
      </c>
      <c r="D127" s="7">
        <v>0</v>
      </c>
      <c r="E127" s="7">
        <v>0</v>
      </c>
    </row>
    <row r="128" spans="1:5" ht="22.5">
      <c r="A128" s="9" t="s">
        <v>177</v>
      </c>
      <c r="B128" s="29" t="s">
        <v>178</v>
      </c>
      <c r="C128" s="30"/>
      <c r="D128" s="7">
        <f>D129</f>
        <v>0</v>
      </c>
      <c r="E128" s="7">
        <f>E129</f>
        <v>0</v>
      </c>
    </row>
    <row r="129" spans="1:5" ht="12.75">
      <c r="A129" s="9" t="s">
        <v>146</v>
      </c>
      <c r="B129" s="29"/>
      <c r="C129" s="30">
        <v>200</v>
      </c>
      <c r="D129" s="7">
        <v>0</v>
      </c>
      <c r="E129" s="7">
        <f>'[2]7'!I65</f>
        <v>0</v>
      </c>
    </row>
    <row r="130" spans="1:5" ht="22.5">
      <c r="A130" s="9" t="s">
        <v>179</v>
      </c>
      <c r="B130" s="29" t="s">
        <v>180</v>
      </c>
      <c r="C130" s="30"/>
      <c r="D130" s="7">
        <f>D131</f>
        <v>5994488</v>
      </c>
      <c r="E130" s="7">
        <f>E131</f>
        <v>5994488</v>
      </c>
    </row>
    <row r="131" spans="1:5" ht="12.75">
      <c r="A131" s="9" t="s">
        <v>146</v>
      </c>
      <c r="B131" s="29"/>
      <c r="C131" s="30">
        <v>200</v>
      </c>
      <c r="D131" s="7">
        <f>8!G67</f>
        <v>5994488</v>
      </c>
      <c r="E131" s="7">
        <f>8!J67</f>
        <v>5994488</v>
      </c>
    </row>
    <row r="132" spans="1:5" ht="22.5">
      <c r="A132" s="9" t="s">
        <v>294</v>
      </c>
      <c r="B132" s="29" t="s">
        <v>293</v>
      </c>
      <c r="C132" s="30"/>
      <c r="D132" s="7">
        <f>D133</f>
        <v>316000</v>
      </c>
      <c r="E132" s="7">
        <f>E133</f>
        <v>316000</v>
      </c>
    </row>
    <row r="133" spans="1:5" ht="12.75">
      <c r="A133" s="9" t="s">
        <v>146</v>
      </c>
      <c r="B133" s="29"/>
      <c r="C133" s="30">
        <v>200</v>
      </c>
      <c r="D133" s="7">
        <f>8!G71</f>
        <v>316000</v>
      </c>
      <c r="E133" s="7">
        <f>8!J71</f>
        <v>316000</v>
      </c>
    </row>
    <row r="134" spans="1:5" ht="22.5">
      <c r="A134" s="9" t="s">
        <v>291</v>
      </c>
      <c r="B134" s="29" t="s">
        <v>290</v>
      </c>
      <c r="C134" s="30"/>
      <c r="D134" s="7">
        <f>D135</f>
        <v>0</v>
      </c>
      <c r="E134" s="7">
        <f>E135</f>
        <v>0</v>
      </c>
    </row>
    <row r="135" spans="1:5" ht="12.75">
      <c r="A135" s="9" t="s">
        <v>146</v>
      </c>
      <c r="B135" s="29"/>
      <c r="C135" s="30">
        <v>200</v>
      </c>
      <c r="D135" s="7">
        <v>0</v>
      </c>
      <c r="E135" s="7">
        <v>0</v>
      </c>
    </row>
    <row r="136" spans="1:5" ht="22.5">
      <c r="A136" s="9" t="s">
        <v>289</v>
      </c>
      <c r="B136" s="29" t="s">
        <v>288</v>
      </c>
      <c r="C136" s="30"/>
      <c r="D136" s="7">
        <f>D137</f>
        <v>0</v>
      </c>
      <c r="E136" s="7">
        <f>E137</f>
        <v>0</v>
      </c>
    </row>
    <row r="137" spans="1:5" ht="12.75">
      <c r="A137" s="9" t="s">
        <v>146</v>
      </c>
      <c r="B137" s="29"/>
      <c r="C137" s="30">
        <v>200</v>
      </c>
      <c r="D137" s="7">
        <v>0</v>
      </c>
      <c r="E137" s="7">
        <v>0</v>
      </c>
    </row>
    <row r="138" spans="1:5" ht="22.5">
      <c r="A138" s="9" t="s">
        <v>475</v>
      </c>
      <c r="B138" s="29" t="s">
        <v>476</v>
      </c>
      <c r="C138" s="30"/>
      <c r="D138" s="7">
        <f>D139</f>
        <v>5343273</v>
      </c>
      <c r="E138" s="7">
        <f>E139</f>
        <v>5343273</v>
      </c>
    </row>
    <row r="139" spans="1:5" ht="12.75">
      <c r="A139" s="9" t="s">
        <v>146</v>
      </c>
      <c r="B139" s="29"/>
      <c r="C139" s="30">
        <v>200</v>
      </c>
      <c r="D139" s="7">
        <f>8!G75</f>
        <v>5343273</v>
      </c>
      <c r="E139" s="7">
        <f>'[1]8'!J75</f>
        <v>5343273</v>
      </c>
    </row>
    <row r="140" spans="1:5" ht="22.5">
      <c r="A140" s="9" t="s">
        <v>477</v>
      </c>
      <c r="B140" s="29" t="s">
        <v>478</v>
      </c>
      <c r="C140" s="30"/>
      <c r="D140" s="7">
        <f>D141</f>
        <v>282000</v>
      </c>
      <c r="E140" s="7">
        <f>E141</f>
        <v>282000</v>
      </c>
    </row>
    <row r="141" spans="1:5" ht="12.75">
      <c r="A141" s="9" t="s">
        <v>146</v>
      </c>
      <c r="B141" s="29"/>
      <c r="C141" s="30">
        <v>200</v>
      </c>
      <c r="D141" s="7">
        <f>8!G77</f>
        <v>282000</v>
      </c>
      <c r="E141" s="7">
        <f>8!J77</f>
        <v>282000</v>
      </c>
    </row>
    <row r="142" spans="1:5" ht="24">
      <c r="A142" s="103" t="s">
        <v>203</v>
      </c>
      <c r="B142" s="70" t="s">
        <v>204</v>
      </c>
      <c r="C142" s="70"/>
      <c r="D142" s="15">
        <f aca="true" t="shared" si="3" ref="D142:E145">D143</f>
        <v>500000</v>
      </c>
      <c r="E142" s="15">
        <f t="shared" si="3"/>
        <v>500000</v>
      </c>
    </row>
    <row r="143" spans="1:5" ht="24">
      <c r="A143" s="64" t="s">
        <v>647</v>
      </c>
      <c r="B143" s="65" t="s">
        <v>205</v>
      </c>
      <c r="C143" s="65"/>
      <c r="D143" s="21">
        <f t="shared" si="3"/>
        <v>500000</v>
      </c>
      <c r="E143" s="21">
        <f t="shared" si="3"/>
        <v>500000</v>
      </c>
    </row>
    <row r="144" spans="1:5" ht="24">
      <c r="A144" s="67" t="s">
        <v>206</v>
      </c>
      <c r="B144" s="68" t="s">
        <v>207</v>
      </c>
      <c r="C144" s="68"/>
      <c r="D144" s="27">
        <f t="shared" si="3"/>
        <v>500000</v>
      </c>
      <c r="E144" s="27">
        <f t="shared" si="3"/>
        <v>500000</v>
      </c>
    </row>
    <row r="145" spans="1:5" ht="24">
      <c r="A145" s="51" t="s">
        <v>208</v>
      </c>
      <c r="B145" s="63" t="s">
        <v>209</v>
      </c>
      <c r="C145" s="63"/>
      <c r="D145" s="7">
        <f t="shared" si="3"/>
        <v>500000</v>
      </c>
      <c r="E145" s="7">
        <f t="shared" si="3"/>
        <v>500000</v>
      </c>
    </row>
    <row r="146" spans="1:5" ht="12.75">
      <c r="A146" s="9" t="s">
        <v>146</v>
      </c>
      <c r="B146" s="29"/>
      <c r="C146" s="30">
        <v>200</v>
      </c>
      <c r="D146" s="7">
        <f>8!G124</f>
        <v>500000</v>
      </c>
      <c r="E146" s="7">
        <f>8!J124</f>
        <v>500000</v>
      </c>
    </row>
    <row r="147" spans="1:162" s="16" customFormat="1" ht="21">
      <c r="A147" s="11" t="s">
        <v>181</v>
      </c>
      <c r="B147" s="39" t="s">
        <v>182</v>
      </c>
      <c r="C147" s="70">
        <v>200</v>
      </c>
      <c r="D147" s="15">
        <f>D148+D150+D154+D156+D158+D160+D165+D167+D170+D172</f>
        <v>9008529.51</v>
      </c>
      <c r="E147" s="15">
        <f>E148+E150+E154+E156+E158+E160+E165+E167+E170+E172</f>
        <v>10025208.51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</row>
    <row r="148" spans="1:5" ht="22.5">
      <c r="A148" s="9" t="s">
        <v>183</v>
      </c>
      <c r="B148" s="29" t="s">
        <v>184</v>
      </c>
      <c r="C148" s="30" t="s">
        <v>52</v>
      </c>
      <c r="D148" s="7">
        <f>D149</f>
        <v>1041777.07</v>
      </c>
      <c r="E148" s="7">
        <f>E149</f>
        <v>1041777.07</v>
      </c>
    </row>
    <row r="149" spans="1:5" ht="22.5">
      <c r="A149" s="9" t="s">
        <v>99</v>
      </c>
      <c r="B149" s="29"/>
      <c r="C149" s="30">
        <v>100</v>
      </c>
      <c r="D149" s="7">
        <f>8!G14</f>
        <v>1041777.07</v>
      </c>
      <c r="E149" s="7">
        <f>8!J14</f>
        <v>1041777.07</v>
      </c>
    </row>
    <row r="150" spans="1:5" ht="22.5">
      <c r="A150" s="9" t="s">
        <v>185</v>
      </c>
      <c r="B150" s="29" t="s">
        <v>186</v>
      </c>
      <c r="C150" s="30" t="s">
        <v>52</v>
      </c>
      <c r="D150" s="7">
        <f>D151+D152+D153</f>
        <v>6972087.56</v>
      </c>
      <c r="E150" s="7">
        <f>E151+E152+E153</f>
        <v>6972087.56</v>
      </c>
    </row>
    <row r="151" spans="1:5" ht="22.5">
      <c r="A151" s="9" t="s">
        <v>99</v>
      </c>
      <c r="B151" s="29"/>
      <c r="C151" s="30">
        <v>100</v>
      </c>
      <c r="D151" s="7">
        <f>8!G17</f>
        <v>6485723.56</v>
      </c>
      <c r="E151" s="7">
        <f>8!J17</f>
        <v>6485723.56</v>
      </c>
    </row>
    <row r="152" spans="1:5" ht="12.75">
      <c r="A152" s="9" t="s">
        <v>146</v>
      </c>
      <c r="B152" s="29"/>
      <c r="C152" s="30">
        <v>200</v>
      </c>
      <c r="D152" s="7">
        <f>8!G18</f>
        <v>58500</v>
      </c>
      <c r="E152" s="7">
        <f>8!J18</f>
        <v>58500</v>
      </c>
    </row>
    <row r="153" spans="1:5" ht="12.75">
      <c r="A153" s="9" t="s">
        <v>101</v>
      </c>
      <c r="B153" s="29"/>
      <c r="C153" s="30">
        <v>800</v>
      </c>
      <c r="D153" s="7">
        <f>8!G19</f>
        <v>427864</v>
      </c>
      <c r="E153" s="7">
        <f>8!J19</f>
        <v>427864</v>
      </c>
    </row>
    <row r="154" spans="1:5" ht="22.5">
      <c r="A154" s="9" t="s">
        <v>187</v>
      </c>
      <c r="B154" s="29" t="s">
        <v>188</v>
      </c>
      <c r="C154" s="30" t="s">
        <v>52</v>
      </c>
      <c r="D154" s="7">
        <f>D155</f>
        <v>51600</v>
      </c>
      <c r="E154" s="7">
        <f>E155</f>
        <v>51600</v>
      </c>
    </row>
    <row r="155" spans="1:5" ht="12.75">
      <c r="A155" s="9" t="s">
        <v>100</v>
      </c>
      <c r="B155" s="29"/>
      <c r="C155" s="30">
        <v>500</v>
      </c>
      <c r="D155" s="7">
        <f>8!G22</f>
        <v>51600</v>
      </c>
      <c r="E155" s="7">
        <f>8!J22</f>
        <v>51600</v>
      </c>
    </row>
    <row r="156" spans="1:5" ht="22.5">
      <c r="A156" s="9" t="s">
        <v>189</v>
      </c>
      <c r="B156" s="29" t="s">
        <v>190</v>
      </c>
      <c r="C156" s="30" t="s">
        <v>52</v>
      </c>
      <c r="D156" s="7">
        <f>D157</f>
        <v>155000</v>
      </c>
      <c r="E156" s="7">
        <f>E157</f>
        <v>155000</v>
      </c>
    </row>
    <row r="157" spans="1:5" ht="12.75">
      <c r="A157" s="9" t="s">
        <v>101</v>
      </c>
      <c r="B157" s="29"/>
      <c r="C157" s="30">
        <v>800</v>
      </c>
      <c r="D157" s="7">
        <f>8!G30</f>
        <v>155000</v>
      </c>
      <c r="E157" s="7">
        <f>8!J30</f>
        <v>155000</v>
      </c>
    </row>
    <row r="158" spans="1:5" ht="22.5">
      <c r="A158" s="9" t="s">
        <v>191</v>
      </c>
      <c r="B158" s="29" t="s">
        <v>192</v>
      </c>
      <c r="C158" s="30" t="s">
        <v>52</v>
      </c>
      <c r="D158" s="7">
        <f>D159</f>
        <v>100000</v>
      </c>
      <c r="E158" s="7">
        <f>E159</f>
        <v>100000</v>
      </c>
    </row>
    <row r="159" spans="1:5" ht="12.75">
      <c r="A159" s="9" t="s">
        <v>146</v>
      </c>
      <c r="B159" s="29"/>
      <c r="C159" s="30">
        <v>200</v>
      </c>
      <c r="D159" s="7">
        <f>8!G50</f>
        <v>100000</v>
      </c>
      <c r="E159" s="7">
        <f>8!J50</f>
        <v>100000</v>
      </c>
    </row>
    <row r="160" spans="1:5" ht="22.5">
      <c r="A160" s="9" t="s">
        <v>193</v>
      </c>
      <c r="B160" s="29" t="s">
        <v>194</v>
      </c>
      <c r="C160" s="30"/>
      <c r="D160" s="7">
        <f>D161+D162</f>
        <v>59000</v>
      </c>
      <c r="E160" s="7">
        <f>E161+E162</f>
        <v>59000</v>
      </c>
    </row>
    <row r="161" spans="1:5" ht="22.5">
      <c r="A161" s="9" t="s">
        <v>99</v>
      </c>
      <c r="B161" s="29"/>
      <c r="C161" s="30">
        <v>100</v>
      </c>
      <c r="D161" s="7">
        <f>8!G52</f>
        <v>50000</v>
      </c>
      <c r="E161" s="7">
        <f>8!J52</f>
        <v>50000</v>
      </c>
    </row>
    <row r="162" spans="1:5" ht="12.75">
      <c r="A162" s="9" t="s">
        <v>146</v>
      </c>
      <c r="B162" s="29"/>
      <c r="C162" s="30">
        <v>200</v>
      </c>
      <c r="D162" s="7">
        <f>8!G53</f>
        <v>9000</v>
      </c>
      <c r="E162" s="7">
        <f>8!J53</f>
        <v>9000</v>
      </c>
    </row>
    <row r="163" spans="1:5" ht="22.5" hidden="1">
      <c r="A163" s="9" t="s">
        <v>195</v>
      </c>
      <c r="B163" s="29" t="s">
        <v>196</v>
      </c>
      <c r="C163" s="30"/>
      <c r="D163" s="7">
        <f>D164</f>
        <v>0</v>
      </c>
      <c r="E163" s="7">
        <f>E164</f>
        <v>0</v>
      </c>
    </row>
    <row r="164" spans="1:5" ht="12.75" hidden="1">
      <c r="A164" s="9" t="s">
        <v>146</v>
      </c>
      <c r="B164" s="29"/>
      <c r="C164" s="30">
        <v>200</v>
      </c>
      <c r="D164" s="7"/>
      <c r="E164" s="7"/>
    </row>
    <row r="165" spans="1:5" ht="22.5">
      <c r="A165" s="9" t="s">
        <v>197</v>
      </c>
      <c r="B165" s="29" t="s">
        <v>198</v>
      </c>
      <c r="C165" s="30"/>
      <c r="D165" s="7">
        <f>D166</f>
        <v>125827.88</v>
      </c>
      <c r="E165" s="7">
        <f>E166</f>
        <v>125827.88</v>
      </c>
    </row>
    <row r="166" spans="1:5" ht="12.75">
      <c r="A166" s="9" t="s">
        <v>100</v>
      </c>
      <c r="B166" s="29"/>
      <c r="C166" s="30">
        <v>500</v>
      </c>
      <c r="D166" s="7">
        <f>8!G24</f>
        <v>125827.88</v>
      </c>
      <c r="E166" s="7">
        <f>8!J24</f>
        <v>125827.88</v>
      </c>
    </row>
    <row r="167" spans="1:5" ht="22.5">
      <c r="A167" s="9" t="s">
        <v>199</v>
      </c>
      <c r="B167" s="29" t="s">
        <v>200</v>
      </c>
      <c r="C167" s="30"/>
      <c r="D167" s="7">
        <f>D168+D169</f>
        <v>503237</v>
      </c>
      <c r="E167" s="7">
        <f>E168+E169</f>
        <v>519916</v>
      </c>
    </row>
    <row r="168" spans="1:5" ht="22.5">
      <c r="A168" s="9" t="s">
        <v>99</v>
      </c>
      <c r="B168" s="29"/>
      <c r="C168" s="30">
        <v>100</v>
      </c>
      <c r="D168" s="7">
        <f>8!G45</f>
        <v>403237</v>
      </c>
      <c r="E168" s="7">
        <f>8!J45</f>
        <v>419916</v>
      </c>
    </row>
    <row r="169" spans="1:5" ht="12.75">
      <c r="A169" s="9" t="s">
        <v>146</v>
      </c>
      <c r="B169" s="29"/>
      <c r="C169" s="30">
        <v>200</v>
      </c>
      <c r="D169" s="7">
        <f>8!G46</f>
        <v>100000</v>
      </c>
      <c r="E169" s="7">
        <f>8!J46</f>
        <v>100000</v>
      </c>
    </row>
    <row r="170" spans="1:5" ht="12.75">
      <c r="A170" s="9"/>
      <c r="B170" s="29"/>
      <c r="C170" s="30"/>
      <c r="D170" s="7">
        <f>D171</f>
        <v>0</v>
      </c>
      <c r="E170" s="7">
        <f>E171</f>
        <v>1000000</v>
      </c>
    </row>
    <row r="171" spans="1:5" ht="12.75">
      <c r="A171" s="9"/>
      <c r="B171" s="29"/>
      <c r="C171" s="30"/>
      <c r="D171" s="7">
        <v>0</v>
      </c>
      <c r="E171" s="7">
        <v>1000000</v>
      </c>
    </row>
    <row r="172" spans="1:5" ht="12.75">
      <c r="A172" s="9"/>
      <c r="B172" s="29"/>
      <c r="C172" s="30"/>
      <c r="D172" s="7">
        <f>D175</f>
        <v>0</v>
      </c>
      <c r="E172" s="7">
        <f>E175</f>
        <v>0</v>
      </c>
    </row>
    <row r="173" spans="1:5" ht="12.75">
      <c r="A173" s="9" t="s">
        <v>473</v>
      </c>
      <c r="B173" s="29"/>
      <c r="C173" s="30"/>
      <c r="D173" s="7">
        <v>1800000</v>
      </c>
      <c r="E173" s="7">
        <v>2200000</v>
      </c>
    </row>
    <row r="174" spans="1:5" ht="22.5">
      <c r="A174" s="9" t="s">
        <v>195</v>
      </c>
      <c r="B174" s="29" t="s">
        <v>196</v>
      </c>
      <c r="C174" s="30"/>
      <c r="D174" s="7"/>
      <c r="E174" s="7">
        <v>1000000</v>
      </c>
    </row>
    <row r="175" spans="1:5" ht="12.75">
      <c r="A175" s="9"/>
      <c r="B175" s="29"/>
      <c r="C175" s="30"/>
      <c r="D175" s="7"/>
      <c r="E175" s="7"/>
    </row>
    <row r="176" spans="1:5" ht="12.75">
      <c r="A176" s="60" t="s">
        <v>474</v>
      </c>
      <c r="B176" s="29"/>
      <c r="C176" s="30"/>
      <c r="D176" s="7">
        <v>0</v>
      </c>
      <c r="E176" s="7">
        <f>'[2]1'!D55-'[2]5'!F171</f>
        <v>0</v>
      </c>
    </row>
    <row r="177" spans="1:5" ht="12.75">
      <c r="A177" s="61" t="s">
        <v>46</v>
      </c>
      <c r="B177" s="59"/>
      <c r="C177" s="6"/>
      <c r="D177" s="62">
        <f>D7+D12+D24+D43+D62+D67+D108+D122+D142+D147+D173</f>
        <v>59340290</v>
      </c>
      <c r="E177" s="62">
        <f>E7+E12+E24+E43+E62+E67+E108+E122+E142+E147+E173</f>
        <v>61834339</v>
      </c>
    </row>
    <row r="179" spans="4:5" ht="12.75">
      <c r="D179" s="1">
        <f>59340290-D177</f>
        <v>0</v>
      </c>
      <c r="E179" s="1">
        <f>61834339-E177</f>
        <v>0</v>
      </c>
    </row>
  </sheetData>
  <sheetProtection/>
  <mergeCells count="2">
    <mergeCell ref="A2:D2"/>
    <mergeCell ref="A4:D4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3"/>
  <sheetViews>
    <sheetView zoomScale="140" zoomScaleNormal="140" zoomScaleSheetLayoutView="100" zoomScalePageLayoutView="0" workbookViewId="0" topLeftCell="E1">
      <selection activeCell="F6" sqref="F1:F16384"/>
    </sheetView>
  </sheetViews>
  <sheetFormatPr defaultColWidth="9.140625" defaultRowHeight="12.75"/>
  <cols>
    <col min="1" max="1" width="5.7109375" style="260" bestFit="1" customWidth="1"/>
    <col min="2" max="2" width="7.421875" style="260" customWidth="1"/>
    <col min="3" max="3" width="13.57421875" style="320" customWidth="1"/>
    <col min="4" max="4" width="4.00390625" style="260" bestFit="1" customWidth="1"/>
    <col min="5" max="5" width="115.421875" style="260" customWidth="1"/>
    <col min="6" max="6" width="20.00390625" style="321" customWidth="1"/>
    <col min="7" max="7" width="16.7109375" style="260" customWidth="1"/>
    <col min="8" max="8" width="12.7109375" style="260" bestFit="1" customWidth="1"/>
    <col min="9" max="9" width="13.421875" style="260" bestFit="1" customWidth="1"/>
    <col min="10" max="10" width="12.28125" style="260" bestFit="1" customWidth="1"/>
    <col min="11" max="11" width="12.7109375" style="261" bestFit="1" customWidth="1"/>
    <col min="12" max="12" width="11.7109375" style="261" bestFit="1" customWidth="1"/>
    <col min="13" max="13" width="10.8515625" style="260" bestFit="1" customWidth="1"/>
    <col min="14" max="16384" width="9.140625" style="260" customWidth="1"/>
  </cols>
  <sheetData>
    <row r="1" spans="6:9" ht="12.75" customHeight="1">
      <c r="F1" s="387" t="s">
        <v>670</v>
      </c>
      <c r="G1" s="387"/>
      <c r="H1" s="387"/>
      <c r="I1" s="387"/>
    </row>
    <row r="2" spans="6:9" ht="12.75">
      <c r="F2" s="387"/>
      <c r="G2" s="387"/>
      <c r="H2" s="387"/>
      <c r="I2" s="387"/>
    </row>
    <row r="3" spans="1:9" ht="15.75">
      <c r="A3" s="322"/>
      <c r="B3" s="323" t="s">
        <v>210</v>
      </c>
      <c r="C3" s="323"/>
      <c r="D3" s="323"/>
      <c r="E3" s="323"/>
      <c r="F3" s="323"/>
      <c r="G3" s="323"/>
      <c r="H3" s="323"/>
      <c r="I3" s="323"/>
    </row>
    <row r="4" spans="1:9" ht="15.75">
      <c r="A4" s="322"/>
      <c r="B4" s="323" t="s">
        <v>485</v>
      </c>
      <c r="C4" s="323"/>
      <c r="D4" s="323"/>
      <c r="E4" s="323"/>
      <c r="F4" s="323"/>
      <c r="G4" s="323"/>
      <c r="H4" s="323"/>
      <c r="I4" s="323"/>
    </row>
    <row r="5" spans="1:9" ht="15.75">
      <c r="A5" s="322"/>
      <c r="B5" s="323" t="s">
        <v>211</v>
      </c>
      <c r="C5" s="323"/>
      <c r="D5" s="323"/>
      <c r="E5" s="323"/>
      <c r="F5" s="323"/>
      <c r="G5" s="323"/>
      <c r="H5" s="323"/>
      <c r="I5" s="323"/>
    </row>
    <row r="6" spans="1:9" ht="12.75">
      <c r="A6" s="322"/>
      <c r="B6" s="324"/>
      <c r="C6" s="325"/>
      <c r="D6" s="324"/>
      <c r="E6" s="322"/>
      <c r="F6" s="326"/>
      <c r="G6" s="327"/>
      <c r="H6" s="327"/>
      <c r="I6" s="327"/>
    </row>
    <row r="7" spans="1:9" ht="12.75">
      <c r="A7" s="328" t="s">
        <v>212</v>
      </c>
      <c r="B7" s="328" t="s">
        <v>213</v>
      </c>
      <c r="C7" s="329" t="s">
        <v>48</v>
      </c>
      <c r="D7" s="328" t="s">
        <v>214</v>
      </c>
      <c r="E7" s="330" t="s">
        <v>47</v>
      </c>
      <c r="F7" s="331" t="s">
        <v>624</v>
      </c>
      <c r="G7" s="332">
        <v>2022</v>
      </c>
      <c r="H7" s="333"/>
      <c r="I7" s="334"/>
    </row>
    <row r="8" spans="1:9" ht="33.75">
      <c r="A8" s="328"/>
      <c r="B8" s="328"/>
      <c r="C8" s="329"/>
      <c r="D8" s="328"/>
      <c r="E8" s="330"/>
      <c r="F8" s="335"/>
      <c r="G8" s="336" t="s">
        <v>215</v>
      </c>
      <c r="H8" s="97" t="s">
        <v>216</v>
      </c>
      <c r="I8" s="266" t="s">
        <v>217</v>
      </c>
    </row>
    <row r="9" spans="1:9" ht="12.75">
      <c r="A9" s="337">
        <v>1</v>
      </c>
      <c r="B9" s="97">
        <v>2</v>
      </c>
      <c r="C9" s="266">
        <v>3</v>
      </c>
      <c r="D9" s="97">
        <v>4</v>
      </c>
      <c r="E9" s="97">
        <v>5</v>
      </c>
      <c r="F9" s="96"/>
      <c r="G9" s="266"/>
      <c r="H9" s="97"/>
      <c r="I9" s="266"/>
    </row>
    <row r="10" spans="1:9" ht="12.75">
      <c r="A10" s="93" t="s">
        <v>218</v>
      </c>
      <c r="B10" s="378" t="s">
        <v>219</v>
      </c>
      <c r="C10" s="379"/>
      <c r="D10" s="379"/>
      <c r="E10" s="380"/>
      <c r="F10" s="381"/>
      <c r="G10" s="338"/>
      <c r="H10" s="262"/>
      <c r="I10" s="338"/>
    </row>
    <row r="11" spans="1:13" ht="15.75">
      <c r="A11" s="93" t="s">
        <v>218</v>
      </c>
      <c r="B11" s="339" t="s">
        <v>0</v>
      </c>
      <c r="C11" s="340"/>
      <c r="D11" s="339"/>
      <c r="E11" s="264" t="s">
        <v>652</v>
      </c>
      <c r="F11" s="341">
        <f>F12+F15+F29+F37+F40</f>
        <v>10037247.73</v>
      </c>
      <c r="G11" s="269">
        <f>G12+G15+G29+G37+G40</f>
        <v>0</v>
      </c>
      <c r="H11" s="269">
        <f>H12+H15+H29+H34+H37+H40</f>
        <v>10037247.73</v>
      </c>
      <c r="I11" s="269">
        <f>I12+I15+I29+I34+I37+I40</f>
        <v>10037247.73</v>
      </c>
      <c r="M11" s="261"/>
    </row>
    <row r="12" spans="1:13" ht="15.75">
      <c r="A12" s="93" t="s">
        <v>218</v>
      </c>
      <c r="B12" s="342" t="s">
        <v>1</v>
      </c>
      <c r="C12" s="343"/>
      <c r="D12" s="344"/>
      <c r="E12" s="263" t="s">
        <v>220</v>
      </c>
      <c r="F12" s="341">
        <f>I12</f>
        <v>1041777.07</v>
      </c>
      <c r="G12" s="269"/>
      <c r="H12" s="269">
        <f>H13</f>
        <v>1041777.07</v>
      </c>
      <c r="I12" s="269">
        <f>I13</f>
        <v>1041777.07</v>
      </c>
      <c r="M12" s="261"/>
    </row>
    <row r="13" spans="1:9" ht="12.75">
      <c r="A13" s="93" t="s">
        <v>218</v>
      </c>
      <c r="B13" s="93" t="s">
        <v>1</v>
      </c>
      <c r="C13" s="266" t="s">
        <v>221</v>
      </c>
      <c r="D13" s="97"/>
      <c r="E13" s="263" t="s">
        <v>183</v>
      </c>
      <c r="F13" s="96"/>
      <c r="G13" s="96"/>
      <c r="H13" s="96">
        <f>H14</f>
        <v>1041777.07</v>
      </c>
      <c r="I13" s="96">
        <f>I14</f>
        <v>1041777.07</v>
      </c>
    </row>
    <row r="14" spans="1:9" ht="25.5">
      <c r="A14" s="93" t="s">
        <v>218</v>
      </c>
      <c r="B14" s="93" t="s">
        <v>1</v>
      </c>
      <c r="C14" s="266" t="s">
        <v>221</v>
      </c>
      <c r="D14" s="97">
        <v>100</v>
      </c>
      <c r="E14" s="263" t="s">
        <v>222</v>
      </c>
      <c r="F14" s="257"/>
      <c r="G14" s="96"/>
      <c r="H14" s="96">
        <v>1041777.07</v>
      </c>
      <c r="I14" s="96">
        <f>SUM(G14+H14)</f>
        <v>1041777.07</v>
      </c>
    </row>
    <row r="15" spans="1:9" ht="25.5">
      <c r="A15" s="93" t="s">
        <v>218</v>
      </c>
      <c r="B15" s="345" t="s">
        <v>2</v>
      </c>
      <c r="C15" s="266"/>
      <c r="D15" s="97"/>
      <c r="E15" s="263" t="s">
        <v>223</v>
      </c>
      <c r="F15" s="341">
        <f>I15</f>
        <v>7062156.779999999</v>
      </c>
      <c r="G15" s="96"/>
      <c r="H15" s="269">
        <f>H16</f>
        <v>7062156.779999999</v>
      </c>
      <c r="I15" s="269">
        <f>I16</f>
        <v>7062156.779999999</v>
      </c>
    </row>
    <row r="16" spans="1:9" ht="25.5">
      <c r="A16" s="93" t="s">
        <v>218</v>
      </c>
      <c r="B16" s="94" t="s">
        <v>2</v>
      </c>
      <c r="C16" s="266" t="s">
        <v>224</v>
      </c>
      <c r="D16" s="97"/>
      <c r="E16" s="263" t="s">
        <v>225</v>
      </c>
      <c r="F16" s="257"/>
      <c r="G16" s="96"/>
      <c r="H16" s="96">
        <f>H17+H18+H23</f>
        <v>7062156.779999999</v>
      </c>
      <c r="I16" s="96">
        <f>I17+I18+I23</f>
        <v>7062156.779999999</v>
      </c>
    </row>
    <row r="17" spans="1:9" ht="25.5">
      <c r="A17" s="93" t="s">
        <v>218</v>
      </c>
      <c r="B17" s="94" t="s">
        <v>2</v>
      </c>
      <c r="C17" s="266" t="s">
        <v>224</v>
      </c>
      <c r="D17" s="97">
        <v>100</v>
      </c>
      <c r="E17" s="263" t="s">
        <v>222</v>
      </c>
      <c r="F17" s="257"/>
      <c r="G17" s="96"/>
      <c r="H17" s="96">
        <v>6485723.56</v>
      </c>
      <c r="I17" s="96">
        <f>SUM(G17+H17)</f>
        <v>6485723.56</v>
      </c>
    </row>
    <row r="18" spans="1:9" ht="12.75">
      <c r="A18" s="93" t="s">
        <v>218</v>
      </c>
      <c r="B18" s="94" t="s">
        <v>2</v>
      </c>
      <c r="C18" s="266" t="s">
        <v>224</v>
      </c>
      <c r="D18" s="97">
        <v>200</v>
      </c>
      <c r="E18" s="263" t="s">
        <v>146</v>
      </c>
      <c r="F18" s="257"/>
      <c r="G18" s="96"/>
      <c r="H18" s="96">
        <f>SUM(F19:F22)</f>
        <v>144785.22</v>
      </c>
      <c r="I18" s="96">
        <f>SUM(G18+H18)</f>
        <v>144785.22</v>
      </c>
    </row>
    <row r="19" spans="1:9" ht="12.75" customHeight="1">
      <c r="A19" s="346" t="s">
        <v>486</v>
      </c>
      <c r="B19" s="346"/>
      <c r="C19" s="346"/>
      <c r="D19" s="346"/>
      <c r="E19" s="262" t="s">
        <v>487</v>
      </c>
      <c r="F19" s="257">
        <v>1785.22</v>
      </c>
      <c r="G19" s="96"/>
      <c r="H19" s="96"/>
      <c r="I19" s="96"/>
    </row>
    <row r="20" spans="1:9" ht="12.75">
      <c r="A20" s="346"/>
      <c r="B20" s="346"/>
      <c r="C20" s="346"/>
      <c r="D20" s="346"/>
      <c r="E20" s="262" t="s">
        <v>488</v>
      </c>
      <c r="F20" s="257">
        <v>27000</v>
      </c>
      <c r="G20" s="96"/>
      <c r="H20" s="96"/>
      <c r="I20" s="96"/>
    </row>
    <row r="21" spans="1:9" ht="12.75">
      <c r="A21" s="346"/>
      <c r="B21" s="346"/>
      <c r="C21" s="346"/>
      <c r="D21" s="346"/>
      <c r="E21" s="262" t="s">
        <v>604</v>
      </c>
      <c r="F21" s="257">
        <v>16000</v>
      </c>
      <c r="G21" s="96"/>
      <c r="H21" s="96"/>
      <c r="I21" s="96"/>
    </row>
    <row r="22" spans="1:9" ht="12.75">
      <c r="A22" s="346"/>
      <c r="B22" s="346"/>
      <c r="C22" s="346"/>
      <c r="D22" s="346"/>
      <c r="E22" s="262" t="s">
        <v>531</v>
      </c>
      <c r="F22" s="257">
        <v>100000</v>
      </c>
      <c r="G22" s="96"/>
      <c r="H22" s="96"/>
      <c r="I22" s="96"/>
    </row>
    <row r="23" spans="1:9" ht="12.75">
      <c r="A23" s="93" t="s">
        <v>218</v>
      </c>
      <c r="B23" s="93" t="s">
        <v>2</v>
      </c>
      <c r="C23" s="266" t="s">
        <v>224</v>
      </c>
      <c r="D23" s="97">
        <v>800</v>
      </c>
      <c r="E23" s="263" t="s">
        <v>101</v>
      </c>
      <c r="F23" s="257"/>
      <c r="G23" s="96"/>
      <c r="H23" s="96">
        <f>SUM(F24:F28)</f>
        <v>431648</v>
      </c>
      <c r="I23" s="96">
        <f>SUM(G23+H23)</f>
        <v>431648</v>
      </c>
    </row>
    <row r="24" spans="1:9" ht="12.75" customHeight="1">
      <c r="A24" s="346" t="s">
        <v>511</v>
      </c>
      <c r="B24" s="346"/>
      <c r="C24" s="346"/>
      <c r="D24" s="346"/>
      <c r="E24" s="262" t="s">
        <v>507</v>
      </c>
      <c r="F24" s="257">
        <v>44648</v>
      </c>
      <c r="G24" s="96"/>
      <c r="H24" s="96"/>
      <c r="I24" s="96"/>
    </row>
    <row r="25" spans="1:9" ht="12.75">
      <c r="A25" s="346"/>
      <c r="B25" s="346"/>
      <c r="C25" s="346"/>
      <c r="D25" s="346"/>
      <c r="E25" s="262" t="s">
        <v>348</v>
      </c>
      <c r="F25" s="257">
        <v>305000</v>
      </c>
      <c r="G25" s="96"/>
      <c r="H25" s="96"/>
      <c r="I25" s="96"/>
    </row>
    <row r="26" spans="1:9" ht="12.75">
      <c r="A26" s="346"/>
      <c r="B26" s="346"/>
      <c r="C26" s="346"/>
      <c r="D26" s="346"/>
      <c r="E26" s="262" t="s">
        <v>509</v>
      </c>
      <c r="F26" s="257">
        <v>2000</v>
      </c>
      <c r="G26" s="262"/>
      <c r="H26" s="96"/>
      <c r="I26" s="96"/>
    </row>
    <row r="27" spans="1:9" ht="12.75">
      <c r="A27" s="346"/>
      <c r="B27" s="346"/>
      <c r="C27" s="346"/>
      <c r="D27" s="346"/>
      <c r="E27" s="262" t="s">
        <v>508</v>
      </c>
      <c r="F27" s="257">
        <v>70000</v>
      </c>
      <c r="G27" s="96"/>
      <c r="H27" s="96"/>
      <c r="I27" s="96"/>
    </row>
    <row r="28" spans="1:9" ht="12.75">
      <c r="A28" s="346"/>
      <c r="B28" s="346"/>
      <c r="C28" s="346"/>
      <c r="D28" s="346"/>
      <c r="E28" s="262" t="s">
        <v>510</v>
      </c>
      <c r="F28" s="257">
        <v>10000</v>
      </c>
      <c r="G28" s="96"/>
      <c r="H28" s="96"/>
      <c r="I28" s="96"/>
    </row>
    <row r="29" spans="1:9" ht="12.75">
      <c r="A29" s="93" t="s">
        <v>218</v>
      </c>
      <c r="B29" s="342" t="s">
        <v>3</v>
      </c>
      <c r="C29" s="266"/>
      <c r="D29" s="97"/>
      <c r="E29" s="263" t="s">
        <v>4</v>
      </c>
      <c r="F29" s="269">
        <f>I29</f>
        <v>175927.88</v>
      </c>
      <c r="G29" s="96"/>
      <c r="H29" s="269">
        <f>H30+H32</f>
        <v>175927.88</v>
      </c>
      <c r="I29" s="269">
        <f>H29</f>
        <v>175927.88</v>
      </c>
    </row>
    <row r="30" spans="1:9" ht="25.5">
      <c r="A30" s="93" t="s">
        <v>218</v>
      </c>
      <c r="B30" s="93" t="s">
        <v>3</v>
      </c>
      <c r="C30" s="266" t="s">
        <v>226</v>
      </c>
      <c r="D30" s="97"/>
      <c r="E30" s="263" t="s">
        <v>187</v>
      </c>
      <c r="F30" s="257"/>
      <c r="G30" s="96"/>
      <c r="H30" s="96">
        <f>H31</f>
        <v>50100</v>
      </c>
      <c r="I30" s="96">
        <f>I31</f>
        <v>50100</v>
      </c>
    </row>
    <row r="31" spans="1:9" ht="12.75">
      <c r="A31" s="93" t="s">
        <v>218</v>
      </c>
      <c r="B31" s="94" t="s">
        <v>3</v>
      </c>
      <c r="C31" s="266" t="s">
        <v>226</v>
      </c>
      <c r="D31" s="97">
        <v>500</v>
      </c>
      <c r="E31" s="263" t="s">
        <v>100</v>
      </c>
      <c r="F31" s="96"/>
      <c r="G31" s="96"/>
      <c r="H31" s="96">
        <v>50100</v>
      </c>
      <c r="I31" s="96">
        <f>SUM(G31+H31)</f>
        <v>50100</v>
      </c>
    </row>
    <row r="32" spans="1:9" ht="25.5">
      <c r="A32" s="93" t="s">
        <v>218</v>
      </c>
      <c r="B32" s="94" t="s">
        <v>3</v>
      </c>
      <c r="C32" s="266" t="s">
        <v>198</v>
      </c>
      <c r="D32" s="97"/>
      <c r="E32" s="263" t="s">
        <v>197</v>
      </c>
      <c r="F32" s="96"/>
      <c r="G32" s="96"/>
      <c r="H32" s="96">
        <f>H33</f>
        <v>125827.88</v>
      </c>
      <c r="I32" s="96">
        <f>H32</f>
        <v>125827.88</v>
      </c>
    </row>
    <row r="33" spans="1:9" ht="12.75">
      <c r="A33" s="93" t="s">
        <v>218</v>
      </c>
      <c r="B33" s="94" t="s">
        <v>3</v>
      </c>
      <c r="C33" s="266" t="s">
        <v>198</v>
      </c>
      <c r="D33" s="97">
        <v>500</v>
      </c>
      <c r="E33" s="263" t="s">
        <v>100</v>
      </c>
      <c r="F33" s="96"/>
      <c r="G33" s="96"/>
      <c r="H33" s="96">
        <v>125827.88</v>
      </c>
      <c r="I33" s="96">
        <f>H33</f>
        <v>125827.88</v>
      </c>
    </row>
    <row r="34" spans="1:9" ht="12.75">
      <c r="A34" s="93" t="s">
        <v>218</v>
      </c>
      <c r="B34" s="345" t="s">
        <v>5</v>
      </c>
      <c r="C34" s="266"/>
      <c r="D34" s="97"/>
      <c r="E34" s="263" t="s">
        <v>6</v>
      </c>
      <c r="F34" s="96"/>
      <c r="G34" s="96"/>
      <c r="H34" s="269">
        <f>H35</f>
        <v>0</v>
      </c>
      <c r="I34" s="269">
        <f>I35</f>
        <v>0</v>
      </c>
    </row>
    <row r="35" spans="1:9" ht="12.75">
      <c r="A35" s="93" t="s">
        <v>218</v>
      </c>
      <c r="B35" s="94" t="s">
        <v>5</v>
      </c>
      <c r="C35" s="266" t="s">
        <v>196</v>
      </c>
      <c r="D35" s="97"/>
      <c r="E35" s="263" t="s">
        <v>195</v>
      </c>
      <c r="F35" s="96"/>
      <c r="G35" s="96"/>
      <c r="H35" s="96">
        <f>H36</f>
        <v>0</v>
      </c>
      <c r="I35" s="96">
        <f>I36</f>
        <v>0</v>
      </c>
    </row>
    <row r="36" spans="1:9" ht="12.75">
      <c r="A36" s="93" t="s">
        <v>218</v>
      </c>
      <c r="B36" s="94" t="s">
        <v>5</v>
      </c>
      <c r="C36" s="266" t="s">
        <v>196</v>
      </c>
      <c r="D36" s="97">
        <v>200</v>
      </c>
      <c r="E36" s="263" t="s">
        <v>146</v>
      </c>
      <c r="F36" s="257"/>
      <c r="G36" s="96"/>
      <c r="H36" s="96">
        <v>0</v>
      </c>
      <c r="I36" s="96">
        <f>H36</f>
        <v>0</v>
      </c>
    </row>
    <row r="37" spans="1:9" ht="15.75">
      <c r="A37" s="93" t="s">
        <v>218</v>
      </c>
      <c r="B37" s="342" t="s">
        <v>7</v>
      </c>
      <c r="C37" s="266"/>
      <c r="D37" s="97"/>
      <c r="E37" s="263" t="s">
        <v>227</v>
      </c>
      <c r="F37" s="341">
        <f>I37</f>
        <v>155000</v>
      </c>
      <c r="G37" s="96"/>
      <c r="H37" s="269">
        <f>H38</f>
        <v>155000</v>
      </c>
      <c r="I37" s="269">
        <f>I38</f>
        <v>155000</v>
      </c>
    </row>
    <row r="38" spans="1:9" ht="12.75">
      <c r="A38" s="93" t="s">
        <v>218</v>
      </c>
      <c r="B38" s="93" t="s">
        <v>7</v>
      </c>
      <c r="C38" s="266" t="s">
        <v>228</v>
      </c>
      <c r="D38" s="97"/>
      <c r="E38" s="263" t="s">
        <v>229</v>
      </c>
      <c r="F38" s="257"/>
      <c r="G38" s="96"/>
      <c r="H38" s="96">
        <f>H39</f>
        <v>155000</v>
      </c>
      <c r="I38" s="96">
        <f>I39</f>
        <v>155000</v>
      </c>
    </row>
    <row r="39" spans="1:9" ht="12.75">
      <c r="A39" s="93" t="s">
        <v>218</v>
      </c>
      <c r="B39" s="93" t="s">
        <v>7</v>
      </c>
      <c r="C39" s="266" t="s">
        <v>228</v>
      </c>
      <c r="D39" s="97">
        <v>800</v>
      </c>
      <c r="E39" s="263" t="s">
        <v>101</v>
      </c>
      <c r="F39" s="257"/>
      <c r="G39" s="96"/>
      <c r="H39" s="96">
        <v>155000</v>
      </c>
      <c r="I39" s="96">
        <f>SUM(G39+H39)</f>
        <v>155000</v>
      </c>
    </row>
    <row r="40" spans="1:9" ht="15.75">
      <c r="A40" s="93" t="s">
        <v>218</v>
      </c>
      <c r="B40" s="342" t="s">
        <v>8</v>
      </c>
      <c r="C40" s="347"/>
      <c r="D40" s="347"/>
      <c r="E40" s="263" t="s">
        <v>9</v>
      </c>
      <c r="F40" s="341">
        <f>I40</f>
        <v>1602386</v>
      </c>
      <c r="G40" s="96"/>
      <c r="H40" s="269">
        <f>H41+H48+H58+H63+H72</f>
        <v>1602386</v>
      </c>
      <c r="I40" s="269">
        <f>I41+I48+I58+I63+I72</f>
        <v>1602386</v>
      </c>
    </row>
    <row r="41" spans="1:9" ht="12.75">
      <c r="A41" s="93" t="s">
        <v>218</v>
      </c>
      <c r="B41" s="93" t="s">
        <v>8</v>
      </c>
      <c r="C41" s="266" t="s">
        <v>230</v>
      </c>
      <c r="D41" s="97"/>
      <c r="E41" s="263" t="s">
        <v>231</v>
      </c>
      <c r="F41" s="257"/>
      <c r="G41" s="96"/>
      <c r="H41" s="96">
        <f>H42</f>
        <v>618016</v>
      </c>
      <c r="I41" s="96">
        <f>I42</f>
        <v>618016</v>
      </c>
    </row>
    <row r="42" spans="1:9" ht="12.75">
      <c r="A42" s="93" t="s">
        <v>218</v>
      </c>
      <c r="B42" s="93" t="s">
        <v>8</v>
      </c>
      <c r="C42" s="266" t="s">
        <v>230</v>
      </c>
      <c r="D42" s="97">
        <v>200</v>
      </c>
      <c r="E42" s="263" t="s">
        <v>146</v>
      </c>
      <c r="F42" s="257"/>
      <c r="G42" s="257"/>
      <c r="H42" s="257">
        <f>SUM(F43:F47)</f>
        <v>618016</v>
      </c>
      <c r="I42" s="96">
        <f>SUM(G42+H42)</f>
        <v>618016</v>
      </c>
    </row>
    <row r="43" spans="1:9" ht="12.75">
      <c r="A43" s="93"/>
      <c r="B43" s="93"/>
      <c r="C43" s="266"/>
      <c r="D43" s="97"/>
      <c r="E43" s="262" t="s">
        <v>505</v>
      </c>
      <c r="F43" s="259">
        <v>300000</v>
      </c>
      <c r="G43" s="257"/>
      <c r="H43" s="257"/>
      <c r="I43" s="257"/>
    </row>
    <row r="44" spans="1:9" ht="12.75">
      <c r="A44" s="93"/>
      <c r="B44" s="93"/>
      <c r="C44" s="266"/>
      <c r="D44" s="97"/>
      <c r="E44" s="262" t="s">
        <v>577</v>
      </c>
      <c r="F44" s="259">
        <v>30000</v>
      </c>
      <c r="G44" s="257"/>
      <c r="H44" s="257"/>
      <c r="I44" s="257"/>
    </row>
    <row r="45" spans="1:9" ht="12.75">
      <c r="A45" s="93"/>
      <c r="B45" s="93"/>
      <c r="C45" s="266"/>
      <c r="D45" s="97"/>
      <c r="E45" s="262" t="s">
        <v>496</v>
      </c>
      <c r="F45" s="257">
        <v>30000</v>
      </c>
      <c r="G45" s="257"/>
      <c r="H45" s="257"/>
      <c r="I45" s="257"/>
    </row>
    <row r="46" spans="1:9" ht="12.75">
      <c r="A46" s="93"/>
      <c r="B46" s="93"/>
      <c r="C46" s="266"/>
      <c r="D46" s="97"/>
      <c r="E46" s="262" t="s">
        <v>501</v>
      </c>
      <c r="F46" s="257">
        <f>7000*22</f>
        <v>154000</v>
      </c>
      <c r="G46" s="257"/>
      <c r="H46" s="257"/>
      <c r="I46" s="257"/>
    </row>
    <row r="47" spans="1:9" ht="12.75">
      <c r="A47" s="93"/>
      <c r="B47" s="93"/>
      <c r="C47" s="266"/>
      <c r="D47" s="97"/>
      <c r="E47" s="348" t="s">
        <v>504</v>
      </c>
      <c r="F47" s="259">
        <f>8668*12</f>
        <v>104016</v>
      </c>
      <c r="G47" s="257"/>
      <c r="H47" s="257"/>
      <c r="I47" s="257"/>
    </row>
    <row r="48" spans="1:9" ht="25.5">
      <c r="A48" s="93" t="s">
        <v>218</v>
      </c>
      <c r="B48" s="93" t="s">
        <v>8</v>
      </c>
      <c r="C48" s="266" t="s">
        <v>232</v>
      </c>
      <c r="D48" s="97"/>
      <c r="E48" s="263" t="s">
        <v>165</v>
      </c>
      <c r="F48" s="257"/>
      <c r="G48" s="257"/>
      <c r="H48" s="257">
        <f>H49</f>
        <v>279000</v>
      </c>
      <c r="I48" s="96">
        <f>SUM(G48+H48)</f>
        <v>279000</v>
      </c>
    </row>
    <row r="49" spans="1:9" ht="12.75">
      <c r="A49" s="93" t="s">
        <v>218</v>
      </c>
      <c r="B49" s="93" t="s">
        <v>8</v>
      </c>
      <c r="C49" s="266" t="s">
        <v>232</v>
      </c>
      <c r="D49" s="97">
        <v>200</v>
      </c>
      <c r="E49" s="263" t="s">
        <v>146</v>
      </c>
      <c r="F49" s="257"/>
      <c r="G49" s="257"/>
      <c r="H49" s="257">
        <f>SUM(F50:F57)</f>
        <v>279000</v>
      </c>
      <c r="I49" s="96">
        <f>G49+H49</f>
        <v>279000</v>
      </c>
    </row>
    <row r="50" spans="1:9" ht="12.75" customHeight="1">
      <c r="A50" s="301" t="s">
        <v>490</v>
      </c>
      <c r="B50" s="302"/>
      <c r="C50" s="302"/>
      <c r="D50" s="303"/>
      <c r="E50" s="262" t="s">
        <v>497</v>
      </c>
      <c r="F50" s="257">
        <v>7000</v>
      </c>
      <c r="G50" s="96"/>
      <c r="H50" s="96"/>
      <c r="I50" s="96"/>
    </row>
    <row r="51" spans="1:9" ht="12.75">
      <c r="A51" s="304"/>
      <c r="B51" s="305"/>
      <c r="C51" s="305"/>
      <c r="D51" s="306"/>
      <c r="E51" s="262" t="s">
        <v>502</v>
      </c>
      <c r="F51" s="257">
        <v>32000</v>
      </c>
      <c r="G51" s="96"/>
      <c r="H51" s="96"/>
      <c r="I51" s="96"/>
    </row>
    <row r="52" spans="1:9" ht="12.75">
      <c r="A52" s="304"/>
      <c r="B52" s="305"/>
      <c r="C52" s="305"/>
      <c r="D52" s="306"/>
      <c r="E52" s="262" t="s">
        <v>498</v>
      </c>
      <c r="F52" s="257">
        <v>6000</v>
      </c>
      <c r="G52" s="96"/>
      <c r="H52" s="96"/>
      <c r="I52" s="96"/>
    </row>
    <row r="53" spans="1:9" ht="12.75">
      <c r="A53" s="304"/>
      <c r="B53" s="305"/>
      <c r="C53" s="305"/>
      <c r="D53" s="306"/>
      <c r="E53" s="262" t="s">
        <v>499</v>
      </c>
      <c r="F53" s="257">
        <v>13000</v>
      </c>
      <c r="G53" s="96"/>
      <c r="H53" s="96"/>
      <c r="I53" s="96"/>
    </row>
    <row r="54" spans="1:9" ht="12.75">
      <c r="A54" s="304"/>
      <c r="B54" s="305"/>
      <c r="C54" s="305"/>
      <c r="D54" s="306"/>
      <c r="E54" s="262" t="s">
        <v>503</v>
      </c>
      <c r="F54" s="257">
        <v>100000</v>
      </c>
      <c r="G54" s="96"/>
      <c r="H54" s="96"/>
      <c r="I54" s="96"/>
    </row>
    <row r="55" spans="1:9" ht="12.75">
      <c r="A55" s="304"/>
      <c r="B55" s="305"/>
      <c r="C55" s="305"/>
      <c r="D55" s="306"/>
      <c r="E55" s="262" t="s">
        <v>500</v>
      </c>
      <c r="F55" s="257">
        <v>25000</v>
      </c>
      <c r="G55" s="96"/>
      <c r="H55" s="96"/>
      <c r="I55" s="96"/>
    </row>
    <row r="56" spans="1:9" ht="12.75">
      <c r="A56" s="304"/>
      <c r="B56" s="305"/>
      <c r="C56" s="305"/>
      <c r="D56" s="306"/>
      <c r="E56" s="348" t="s">
        <v>569</v>
      </c>
      <c r="F56" s="259">
        <v>15000</v>
      </c>
      <c r="G56" s="257"/>
      <c r="H56" s="257"/>
      <c r="I56" s="257"/>
    </row>
    <row r="57" spans="1:9" ht="12.75">
      <c r="A57" s="307"/>
      <c r="B57" s="308"/>
      <c r="C57" s="308"/>
      <c r="D57" s="309"/>
      <c r="E57" s="348" t="s">
        <v>605</v>
      </c>
      <c r="F57" s="259">
        <v>81000</v>
      </c>
      <c r="G57" s="257"/>
      <c r="H57" s="257"/>
      <c r="I57" s="257"/>
    </row>
    <row r="58" spans="1:9" ht="12.75">
      <c r="A58" s="93" t="s">
        <v>218</v>
      </c>
      <c r="B58" s="93" t="s">
        <v>8</v>
      </c>
      <c r="C58" s="266" t="s">
        <v>233</v>
      </c>
      <c r="D58" s="97"/>
      <c r="E58" s="263" t="s">
        <v>169</v>
      </c>
      <c r="F58" s="257"/>
      <c r="G58" s="96"/>
      <c r="H58" s="96">
        <f>H59</f>
        <v>43500</v>
      </c>
      <c r="I58" s="96">
        <f>I59</f>
        <v>43500</v>
      </c>
    </row>
    <row r="59" spans="1:9" ht="12.75">
      <c r="A59" s="93" t="s">
        <v>218</v>
      </c>
      <c r="B59" s="93" t="s">
        <v>8</v>
      </c>
      <c r="C59" s="266" t="s">
        <v>233</v>
      </c>
      <c r="D59" s="97">
        <v>200</v>
      </c>
      <c r="E59" s="263" t="s">
        <v>146</v>
      </c>
      <c r="F59" s="257"/>
      <c r="G59" s="96"/>
      <c r="H59" s="96">
        <f>SUM(F60:F62)</f>
        <v>43500</v>
      </c>
      <c r="I59" s="96">
        <f>H59</f>
        <v>43500</v>
      </c>
    </row>
    <row r="60" spans="1:9" ht="12.75">
      <c r="A60" s="301" t="s">
        <v>490</v>
      </c>
      <c r="B60" s="302"/>
      <c r="C60" s="302"/>
      <c r="D60" s="303"/>
      <c r="E60" s="262" t="s">
        <v>592</v>
      </c>
      <c r="F60" s="257">
        <v>0</v>
      </c>
      <c r="G60" s="96"/>
      <c r="H60" s="96"/>
      <c r="I60" s="96"/>
    </row>
    <row r="61" spans="1:9" ht="12.75">
      <c r="A61" s="304"/>
      <c r="B61" s="305"/>
      <c r="C61" s="305"/>
      <c r="D61" s="306"/>
      <c r="E61" s="262" t="s">
        <v>596</v>
      </c>
      <c r="F61" s="257">
        <v>3500</v>
      </c>
      <c r="G61" s="96"/>
      <c r="H61" s="96"/>
      <c r="I61" s="96"/>
    </row>
    <row r="62" spans="1:9" ht="12.75">
      <c r="A62" s="307"/>
      <c r="B62" s="308"/>
      <c r="C62" s="308"/>
      <c r="D62" s="309"/>
      <c r="E62" s="262" t="s">
        <v>506</v>
      </c>
      <c r="F62" s="257">
        <v>40000</v>
      </c>
      <c r="G62" s="96"/>
      <c r="H62" s="96"/>
      <c r="I62" s="96"/>
    </row>
    <row r="63" spans="1:9" ht="12.75">
      <c r="A63" s="93" t="s">
        <v>218</v>
      </c>
      <c r="B63" s="93" t="s">
        <v>8</v>
      </c>
      <c r="C63" s="349" t="s">
        <v>297</v>
      </c>
      <c r="D63" s="97"/>
      <c r="E63" s="263" t="s">
        <v>277</v>
      </c>
      <c r="F63" s="257"/>
      <c r="G63" s="96"/>
      <c r="H63" s="96">
        <f>H64</f>
        <v>661870</v>
      </c>
      <c r="I63" s="96">
        <f>H63</f>
        <v>661870</v>
      </c>
    </row>
    <row r="64" spans="1:9" ht="12.75">
      <c r="A64" s="93" t="s">
        <v>218</v>
      </c>
      <c r="B64" s="93" t="s">
        <v>8</v>
      </c>
      <c r="C64" s="349" t="s">
        <v>297</v>
      </c>
      <c r="D64" s="97">
        <v>200</v>
      </c>
      <c r="E64" s="263" t="s">
        <v>146</v>
      </c>
      <c r="F64" s="257">
        <f>SUM(F65:F71)</f>
        <v>661870</v>
      </c>
      <c r="G64" s="96"/>
      <c r="H64" s="96">
        <f>F65+F66+F67+F68+F69+F70+F71</f>
        <v>661870</v>
      </c>
      <c r="I64" s="96">
        <f>H64</f>
        <v>661870</v>
      </c>
    </row>
    <row r="65" spans="1:9" ht="12.75" customHeight="1">
      <c r="A65" s="301" t="s">
        <v>490</v>
      </c>
      <c r="B65" s="302"/>
      <c r="C65" s="302"/>
      <c r="D65" s="303"/>
      <c r="E65" s="262" t="s">
        <v>489</v>
      </c>
      <c r="F65" s="257">
        <v>11000</v>
      </c>
      <c r="G65" s="96"/>
      <c r="H65" s="96"/>
      <c r="I65" s="96"/>
    </row>
    <row r="66" spans="1:9" ht="12.75">
      <c r="A66" s="304"/>
      <c r="B66" s="305"/>
      <c r="C66" s="305"/>
      <c r="D66" s="306"/>
      <c r="E66" s="262" t="s">
        <v>491</v>
      </c>
      <c r="F66" s="257">
        <v>15000</v>
      </c>
      <c r="G66" s="96"/>
      <c r="H66" s="96"/>
      <c r="I66" s="96"/>
    </row>
    <row r="67" spans="1:9" ht="12.75">
      <c r="A67" s="304"/>
      <c r="B67" s="305"/>
      <c r="C67" s="305"/>
      <c r="D67" s="306"/>
      <c r="E67" s="262" t="s">
        <v>492</v>
      </c>
      <c r="F67" s="257">
        <v>26000</v>
      </c>
      <c r="G67" s="96"/>
      <c r="H67" s="96"/>
      <c r="I67" s="96"/>
    </row>
    <row r="68" spans="1:9" ht="12.75">
      <c r="A68" s="304"/>
      <c r="B68" s="305"/>
      <c r="C68" s="305"/>
      <c r="D68" s="306"/>
      <c r="E68" s="262" t="s">
        <v>493</v>
      </c>
      <c r="F68" s="257">
        <v>76000</v>
      </c>
      <c r="G68" s="96"/>
      <c r="H68" s="96"/>
      <c r="I68" s="96"/>
    </row>
    <row r="69" spans="1:9" ht="12.75">
      <c r="A69" s="304"/>
      <c r="B69" s="305"/>
      <c r="C69" s="305"/>
      <c r="D69" s="306"/>
      <c r="E69" s="262" t="s">
        <v>494</v>
      </c>
      <c r="F69" s="257">
        <v>2500</v>
      </c>
      <c r="G69" s="96"/>
      <c r="H69" s="96"/>
      <c r="I69" s="96"/>
    </row>
    <row r="70" spans="1:9" ht="12.75">
      <c r="A70" s="304"/>
      <c r="B70" s="305"/>
      <c r="C70" s="305"/>
      <c r="D70" s="306"/>
      <c r="E70" s="262" t="s">
        <v>495</v>
      </c>
      <c r="F70" s="257">
        <v>370</v>
      </c>
      <c r="G70" s="96"/>
      <c r="H70" s="96"/>
      <c r="I70" s="96"/>
    </row>
    <row r="71" spans="1:9" ht="12.75">
      <c r="A71" s="304"/>
      <c r="B71" s="305"/>
      <c r="C71" s="305"/>
      <c r="D71" s="306"/>
      <c r="E71" s="262" t="s">
        <v>586</v>
      </c>
      <c r="F71" s="257">
        <v>531000</v>
      </c>
      <c r="G71" s="96"/>
      <c r="H71" s="96"/>
      <c r="I71" s="96"/>
    </row>
    <row r="72" spans="1:9" ht="12.75">
      <c r="A72" s="93" t="s">
        <v>218</v>
      </c>
      <c r="B72" s="93" t="s">
        <v>8</v>
      </c>
      <c r="C72" s="350" t="s">
        <v>234</v>
      </c>
      <c r="D72" s="97"/>
      <c r="E72" s="263" t="s">
        <v>201</v>
      </c>
      <c r="F72" s="257"/>
      <c r="G72" s="96"/>
      <c r="H72" s="96">
        <f>H73</f>
        <v>0</v>
      </c>
      <c r="I72" s="96">
        <f>H72</f>
        <v>0</v>
      </c>
    </row>
    <row r="73" spans="1:9" ht="12.75">
      <c r="A73" s="93" t="s">
        <v>218</v>
      </c>
      <c r="B73" s="93" t="s">
        <v>8</v>
      </c>
      <c r="C73" s="350" t="s">
        <v>234</v>
      </c>
      <c r="D73" s="97">
        <v>800</v>
      </c>
      <c r="E73" s="263" t="s">
        <v>101</v>
      </c>
      <c r="F73" s="257"/>
      <c r="G73" s="96"/>
      <c r="H73" s="96">
        <v>0</v>
      </c>
      <c r="I73" s="96">
        <f>H73</f>
        <v>0</v>
      </c>
    </row>
    <row r="74" spans="1:9" ht="12.75">
      <c r="A74" s="93" t="s">
        <v>218</v>
      </c>
      <c r="B74" s="342" t="s">
        <v>10</v>
      </c>
      <c r="C74" s="351"/>
      <c r="D74" s="351"/>
      <c r="E74" s="264" t="s">
        <v>11</v>
      </c>
      <c r="F74" s="269">
        <f>I74</f>
        <v>481881</v>
      </c>
      <c r="G74" s="269">
        <f>G75</f>
        <v>481881</v>
      </c>
      <c r="H74" s="269">
        <f aca="true" t="shared" si="0" ref="H74:I76">H75</f>
        <v>0</v>
      </c>
      <c r="I74" s="269">
        <f t="shared" si="0"/>
        <v>481881</v>
      </c>
    </row>
    <row r="75" spans="1:9" ht="12.75">
      <c r="A75" s="93" t="s">
        <v>218</v>
      </c>
      <c r="B75" s="93" t="s">
        <v>12</v>
      </c>
      <c r="C75" s="351"/>
      <c r="D75" s="351"/>
      <c r="E75" s="263" t="s">
        <v>13</v>
      </c>
      <c r="F75" s="96"/>
      <c r="G75" s="269">
        <f>G76+G78</f>
        <v>481881</v>
      </c>
      <c r="H75" s="269">
        <f t="shared" si="0"/>
        <v>0</v>
      </c>
      <c r="I75" s="269">
        <f>I76+I78</f>
        <v>481881</v>
      </c>
    </row>
    <row r="76" spans="1:9" ht="12.75">
      <c r="A76" s="93" t="s">
        <v>218</v>
      </c>
      <c r="B76" s="93" t="s">
        <v>12</v>
      </c>
      <c r="C76" s="266" t="s">
        <v>235</v>
      </c>
      <c r="D76" s="97"/>
      <c r="E76" s="263" t="s">
        <v>199</v>
      </c>
      <c r="F76" s="257"/>
      <c r="G76" s="96">
        <f>G77</f>
        <v>395476</v>
      </c>
      <c r="H76" s="96">
        <f t="shared" si="0"/>
        <v>0</v>
      </c>
      <c r="I76" s="96">
        <f t="shared" si="0"/>
        <v>395476</v>
      </c>
    </row>
    <row r="77" spans="1:9" ht="25.5">
      <c r="A77" s="93" t="s">
        <v>218</v>
      </c>
      <c r="B77" s="93" t="s">
        <v>12</v>
      </c>
      <c r="C77" s="266" t="s">
        <v>235</v>
      </c>
      <c r="D77" s="97">
        <v>100</v>
      </c>
      <c r="E77" s="263" t="s">
        <v>222</v>
      </c>
      <c r="F77" s="257"/>
      <c r="G77" s="96">
        <v>395476</v>
      </c>
      <c r="H77" s="96">
        <v>0</v>
      </c>
      <c r="I77" s="96">
        <f>SUM(G77+H77)</f>
        <v>395476</v>
      </c>
    </row>
    <row r="78" spans="1:9" ht="12.75">
      <c r="A78" s="93" t="s">
        <v>218</v>
      </c>
      <c r="B78" s="94" t="s">
        <v>12</v>
      </c>
      <c r="C78" s="268" t="s">
        <v>235</v>
      </c>
      <c r="D78" s="95">
        <v>200</v>
      </c>
      <c r="E78" s="263" t="s">
        <v>146</v>
      </c>
      <c r="F78" s="257"/>
      <c r="G78" s="96">
        <v>86405</v>
      </c>
      <c r="H78" s="96">
        <v>0</v>
      </c>
      <c r="I78" s="96">
        <f>G78</f>
        <v>86405</v>
      </c>
    </row>
    <row r="79" spans="1:9" ht="12.75">
      <c r="A79" s="93" t="s">
        <v>218</v>
      </c>
      <c r="B79" s="345" t="s">
        <v>236</v>
      </c>
      <c r="C79" s="352"/>
      <c r="D79" s="352"/>
      <c r="E79" s="264" t="s">
        <v>237</v>
      </c>
      <c r="F79" s="269">
        <f>F80+F88</f>
        <v>172500</v>
      </c>
      <c r="G79" s="269"/>
      <c r="H79" s="269">
        <f>H80+H88</f>
        <v>172500</v>
      </c>
      <c r="I79" s="269">
        <f>H79</f>
        <v>172500</v>
      </c>
    </row>
    <row r="80" spans="1:9" ht="12.75">
      <c r="A80" s="93" t="s">
        <v>218</v>
      </c>
      <c r="B80" s="345" t="s">
        <v>14</v>
      </c>
      <c r="C80" s="352"/>
      <c r="D80" s="352"/>
      <c r="E80" s="263" t="s">
        <v>238</v>
      </c>
      <c r="F80" s="269">
        <f>I80</f>
        <v>113500</v>
      </c>
      <c r="G80" s="269"/>
      <c r="H80" s="269">
        <f>H81</f>
        <v>113500</v>
      </c>
      <c r="I80" s="269">
        <f>H80</f>
        <v>113500</v>
      </c>
    </row>
    <row r="81" spans="1:9" ht="25.5">
      <c r="A81" s="93" t="s">
        <v>218</v>
      </c>
      <c r="B81" s="94" t="s">
        <v>14</v>
      </c>
      <c r="C81" s="353" t="s">
        <v>239</v>
      </c>
      <c r="D81" s="353"/>
      <c r="E81" s="263" t="s">
        <v>240</v>
      </c>
      <c r="F81" s="96"/>
      <c r="G81" s="96"/>
      <c r="H81" s="96">
        <f>H82</f>
        <v>113500</v>
      </c>
      <c r="I81" s="96">
        <f>I82</f>
        <v>113500</v>
      </c>
    </row>
    <row r="82" spans="1:9" ht="12.75">
      <c r="A82" s="93" t="s">
        <v>218</v>
      </c>
      <c r="B82" s="94" t="s">
        <v>14</v>
      </c>
      <c r="C82" s="353" t="s">
        <v>239</v>
      </c>
      <c r="D82" s="97">
        <v>200</v>
      </c>
      <c r="E82" s="263" t="s">
        <v>146</v>
      </c>
      <c r="F82" s="354">
        <f>SUM(F83:F87)</f>
        <v>113500</v>
      </c>
      <c r="G82" s="96"/>
      <c r="H82" s="96">
        <f>F82</f>
        <v>113500</v>
      </c>
      <c r="I82" s="96">
        <f>H82</f>
        <v>113500</v>
      </c>
    </row>
    <row r="83" spans="1:9" ht="12.75">
      <c r="A83" s="346" t="s">
        <v>490</v>
      </c>
      <c r="B83" s="346"/>
      <c r="C83" s="346"/>
      <c r="D83" s="346"/>
      <c r="E83" s="262" t="s">
        <v>532</v>
      </c>
      <c r="F83" s="257">
        <v>46000</v>
      </c>
      <c r="G83" s="96"/>
      <c r="H83" s="96"/>
      <c r="I83" s="96"/>
    </row>
    <row r="84" spans="1:9" ht="12.75">
      <c r="A84" s="346"/>
      <c r="B84" s="346"/>
      <c r="C84" s="346"/>
      <c r="D84" s="346"/>
      <c r="E84" s="262" t="s">
        <v>533</v>
      </c>
      <c r="F84" s="257">
        <v>8000</v>
      </c>
      <c r="G84" s="96"/>
      <c r="H84" s="96"/>
      <c r="I84" s="96"/>
    </row>
    <row r="85" spans="1:9" ht="12.75">
      <c r="A85" s="346"/>
      <c r="B85" s="346"/>
      <c r="C85" s="346"/>
      <c r="D85" s="346"/>
      <c r="E85" s="262" t="s">
        <v>534</v>
      </c>
      <c r="F85" s="257">
        <v>2000</v>
      </c>
      <c r="G85" s="96"/>
      <c r="H85" s="96"/>
      <c r="I85" s="96"/>
    </row>
    <row r="86" spans="1:9" ht="12.75">
      <c r="A86" s="346"/>
      <c r="B86" s="346"/>
      <c r="C86" s="346"/>
      <c r="D86" s="346"/>
      <c r="E86" s="262" t="s">
        <v>535</v>
      </c>
      <c r="F86" s="257">
        <v>17500</v>
      </c>
      <c r="G86" s="96"/>
      <c r="H86" s="96"/>
      <c r="I86" s="96"/>
    </row>
    <row r="87" spans="1:9" ht="12.75">
      <c r="A87" s="346"/>
      <c r="B87" s="346"/>
      <c r="C87" s="346"/>
      <c r="D87" s="346"/>
      <c r="E87" s="262" t="s">
        <v>598</v>
      </c>
      <c r="F87" s="257">
        <v>40000</v>
      </c>
      <c r="G87" s="96"/>
      <c r="H87" s="96"/>
      <c r="I87" s="96"/>
    </row>
    <row r="88" spans="1:9" ht="12.75">
      <c r="A88" s="93" t="s">
        <v>218</v>
      </c>
      <c r="B88" s="342" t="s">
        <v>15</v>
      </c>
      <c r="C88" s="347" t="s">
        <v>241</v>
      </c>
      <c r="D88" s="97"/>
      <c r="E88" s="263" t="s">
        <v>193</v>
      </c>
      <c r="F88" s="354">
        <f>H88</f>
        <v>59000</v>
      </c>
      <c r="G88" s="96"/>
      <c r="H88" s="269">
        <f>H89+H90</f>
        <v>59000</v>
      </c>
      <c r="I88" s="269">
        <f>H88</f>
        <v>59000</v>
      </c>
    </row>
    <row r="89" spans="1:9" ht="25.5">
      <c r="A89" s="93" t="s">
        <v>218</v>
      </c>
      <c r="B89" s="93" t="s">
        <v>15</v>
      </c>
      <c r="C89" s="347" t="s">
        <v>241</v>
      </c>
      <c r="D89" s="97">
        <v>100</v>
      </c>
      <c r="E89" s="263" t="s">
        <v>222</v>
      </c>
      <c r="F89" s="257"/>
      <c r="G89" s="96"/>
      <c r="H89" s="96">
        <v>50000</v>
      </c>
      <c r="I89" s="96">
        <f>H89</f>
        <v>50000</v>
      </c>
    </row>
    <row r="90" spans="1:9" ht="12.75">
      <c r="A90" s="93" t="s">
        <v>218</v>
      </c>
      <c r="B90" s="93" t="s">
        <v>15</v>
      </c>
      <c r="C90" s="347" t="s">
        <v>241</v>
      </c>
      <c r="D90" s="97">
        <v>200</v>
      </c>
      <c r="E90" s="263" t="s">
        <v>146</v>
      </c>
      <c r="F90" s="257"/>
      <c r="G90" s="96"/>
      <c r="H90" s="96">
        <v>9000</v>
      </c>
      <c r="I90" s="96">
        <f>H90</f>
        <v>9000</v>
      </c>
    </row>
    <row r="91" spans="1:9" ht="15.75">
      <c r="A91" s="93" t="s">
        <v>218</v>
      </c>
      <c r="B91" s="342" t="s">
        <v>16</v>
      </c>
      <c r="C91" s="351"/>
      <c r="D91" s="351"/>
      <c r="E91" s="264" t="s">
        <v>17</v>
      </c>
      <c r="F91" s="341">
        <f>F92+F99</f>
        <v>23107593.611092</v>
      </c>
      <c r="G91" s="269">
        <f>G99</f>
        <v>12994929.46</v>
      </c>
      <c r="H91" s="269">
        <f>H92+H99</f>
        <v>10112664.15</v>
      </c>
      <c r="I91" s="269">
        <f>I92+I99</f>
        <v>23107593.61</v>
      </c>
    </row>
    <row r="92" spans="1:9" ht="12.75">
      <c r="A92" s="93" t="s">
        <v>218</v>
      </c>
      <c r="B92" s="342" t="s">
        <v>18</v>
      </c>
      <c r="C92" s="351"/>
      <c r="D92" s="351"/>
      <c r="E92" s="264" t="s">
        <v>19</v>
      </c>
      <c r="F92" s="269">
        <f>F94</f>
        <v>120000</v>
      </c>
      <c r="G92" s="269"/>
      <c r="H92" s="269">
        <f>H93+H97</f>
        <v>120000</v>
      </c>
      <c r="I92" s="269">
        <f>H92</f>
        <v>120000</v>
      </c>
    </row>
    <row r="93" spans="1:9" ht="12.75">
      <c r="A93" s="93" t="s">
        <v>218</v>
      </c>
      <c r="B93" s="93" t="s">
        <v>18</v>
      </c>
      <c r="C93" s="347" t="s">
        <v>303</v>
      </c>
      <c r="D93" s="347"/>
      <c r="E93" s="263" t="s">
        <v>651</v>
      </c>
      <c r="F93" s="96"/>
      <c r="G93" s="96"/>
      <c r="H93" s="96">
        <f>H94</f>
        <v>120000</v>
      </c>
      <c r="I93" s="96">
        <f>H93</f>
        <v>120000</v>
      </c>
    </row>
    <row r="94" spans="1:9" ht="12.75">
      <c r="A94" s="93" t="s">
        <v>218</v>
      </c>
      <c r="B94" s="93" t="s">
        <v>18</v>
      </c>
      <c r="C94" s="347" t="s">
        <v>303</v>
      </c>
      <c r="D94" s="97">
        <v>200</v>
      </c>
      <c r="E94" s="263" t="s">
        <v>146</v>
      </c>
      <c r="F94" s="354">
        <f>SUM(F95:F96)</f>
        <v>120000</v>
      </c>
      <c r="G94" s="96"/>
      <c r="H94" s="96">
        <f>F94</f>
        <v>120000</v>
      </c>
      <c r="I94" s="96">
        <f>H94</f>
        <v>120000</v>
      </c>
    </row>
    <row r="95" spans="1:9" ht="12.75">
      <c r="A95" s="346" t="s">
        <v>490</v>
      </c>
      <c r="B95" s="346"/>
      <c r="C95" s="346"/>
      <c r="D95" s="346"/>
      <c r="E95" s="262" t="s">
        <v>512</v>
      </c>
      <c r="F95" s="257">
        <v>40000</v>
      </c>
      <c r="G95" s="96"/>
      <c r="H95" s="96"/>
      <c r="I95" s="96"/>
    </row>
    <row r="96" spans="1:9" ht="12.75">
      <c r="A96" s="346"/>
      <c r="B96" s="346"/>
      <c r="C96" s="346"/>
      <c r="D96" s="346"/>
      <c r="E96" s="262" t="s">
        <v>597</v>
      </c>
      <c r="F96" s="257">
        <v>80000</v>
      </c>
      <c r="G96" s="96"/>
      <c r="H96" s="96"/>
      <c r="I96" s="96"/>
    </row>
    <row r="97" spans="1:9" ht="12.75">
      <c r="A97" s="93" t="s">
        <v>218</v>
      </c>
      <c r="B97" s="93" t="s">
        <v>18</v>
      </c>
      <c r="C97" s="347" t="s">
        <v>301</v>
      </c>
      <c r="D97" s="97"/>
      <c r="E97" s="263" t="s">
        <v>302</v>
      </c>
      <c r="F97" s="257"/>
      <c r="G97" s="96"/>
      <c r="H97" s="96">
        <f>H98</f>
        <v>0</v>
      </c>
      <c r="I97" s="96">
        <f>H97</f>
        <v>0</v>
      </c>
    </row>
    <row r="98" spans="1:9" ht="12.75">
      <c r="A98" s="93" t="s">
        <v>218</v>
      </c>
      <c r="B98" s="93" t="s">
        <v>18</v>
      </c>
      <c r="C98" s="347" t="s">
        <v>301</v>
      </c>
      <c r="D98" s="97">
        <v>800</v>
      </c>
      <c r="E98" s="263" t="s">
        <v>101</v>
      </c>
      <c r="F98" s="257"/>
      <c r="G98" s="96"/>
      <c r="H98" s="96">
        <v>0</v>
      </c>
      <c r="I98" s="96">
        <f>H98</f>
        <v>0</v>
      </c>
    </row>
    <row r="99" spans="1:10" ht="12.75">
      <c r="A99" s="93" t="s">
        <v>218</v>
      </c>
      <c r="B99" s="342" t="s">
        <v>20</v>
      </c>
      <c r="C99" s="347"/>
      <c r="D99" s="347"/>
      <c r="E99" s="382" t="s">
        <v>21</v>
      </c>
      <c r="F99" s="269">
        <f>SUM(F102:F154)</f>
        <v>22987593.611092</v>
      </c>
      <c r="G99" s="269">
        <f>G142+G144+G148</f>
        <v>12994929.46</v>
      </c>
      <c r="H99" s="269">
        <f>H100++H143+H146+H153+H150</f>
        <v>9992664.15</v>
      </c>
      <c r="I99" s="269">
        <f>G99+H99</f>
        <v>22987593.61</v>
      </c>
      <c r="J99" s="261"/>
    </row>
    <row r="100" spans="1:9" ht="12.75">
      <c r="A100" s="93" t="s">
        <v>218</v>
      </c>
      <c r="B100" s="93" t="s">
        <v>20</v>
      </c>
      <c r="C100" s="266" t="s">
        <v>242</v>
      </c>
      <c r="D100" s="97"/>
      <c r="E100" s="263" t="s">
        <v>650</v>
      </c>
      <c r="F100" s="354"/>
      <c r="G100" s="96"/>
      <c r="H100" s="96">
        <f>H101+H141</f>
        <v>9395164.71</v>
      </c>
      <c r="I100" s="96">
        <f>I101+I141</f>
        <v>9395164.71</v>
      </c>
    </row>
    <row r="101" spans="1:10" ht="12.75">
      <c r="A101" s="93" t="s">
        <v>218</v>
      </c>
      <c r="B101" s="93" t="s">
        <v>20</v>
      </c>
      <c r="C101" s="266" t="s">
        <v>242</v>
      </c>
      <c r="D101" s="97">
        <v>200</v>
      </c>
      <c r="E101" s="263" t="s">
        <v>146</v>
      </c>
      <c r="F101" s="257"/>
      <c r="G101" s="96"/>
      <c r="H101" s="96">
        <v>9395164.71</v>
      </c>
      <c r="I101" s="96">
        <f>SUM(G101+H101)</f>
        <v>9395164.71</v>
      </c>
      <c r="J101" s="261"/>
    </row>
    <row r="102" spans="1:9" ht="12.75">
      <c r="A102" s="93"/>
      <c r="B102" s="93"/>
      <c r="C102" s="266"/>
      <c r="D102" s="97"/>
      <c r="E102" s="262" t="s">
        <v>521</v>
      </c>
      <c r="F102" s="96">
        <f>2000000-599393.4</f>
        <v>1400606.6</v>
      </c>
      <c r="G102" s="96"/>
      <c r="H102" s="96"/>
      <c r="I102" s="96"/>
    </row>
    <row r="103" spans="1:10" ht="38.25">
      <c r="A103" s="93"/>
      <c r="B103" s="94"/>
      <c r="C103" s="266"/>
      <c r="D103" s="97"/>
      <c r="E103" s="262" t="s">
        <v>594</v>
      </c>
      <c r="F103" s="96">
        <v>1000000</v>
      </c>
      <c r="G103" s="96"/>
      <c r="H103" s="96"/>
      <c r="I103" s="96"/>
      <c r="J103" s="261"/>
    </row>
    <row r="104" spans="1:9" ht="12.75">
      <c r="A104" s="93"/>
      <c r="B104" s="94"/>
      <c r="C104" s="266"/>
      <c r="D104" s="97"/>
      <c r="E104" s="262" t="s">
        <v>522</v>
      </c>
      <c r="F104" s="96"/>
      <c r="G104" s="96"/>
      <c r="H104" s="96"/>
      <c r="I104" s="96"/>
    </row>
    <row r="105" spans="1:10" ht="12.75">
      <c r="A105" s="93"/>
      <c r="B105" s="94"/>
      <c r="C105" s="266"/>
      <c r="D105" s="97"/>
      <c r="E105" s="355" t="s">
        <v>584</v>
      </c>
      <c r="F105" s="269">
        <v>2285491.19</v>
      </c>
      <c r="G105" s="96"/>
      <c r="H105" s="96"/>
      <c r="I105" s="96"/>
      <c r="J105" s="261"/>
    </row>
    <row r="106" spans="1:9" ht="12.75">
      <c r="A106" s="93"/>
      <c r="B106" s="94"/>
      <c r="C106" s="266"/>
      <c r="D106" s="97"/>
      <c r="E106" s="262" t="s">
        <v>519</v>
      </c>
      <c r="F106" s="96">
        <f>F105*2.14%</f>
        <v>48909.511466</v>
      </c>
      <c r="G106" s="96"/>
      <c r="H106" s="96"/>
      <c r="I106" s="96"/>
    </row>
    <row r="107" spans="1:9" ht="12.75">
      <c r="A107" s="93"/>
      <c r="B107" s="94"/>
      <c r="C107" s="266"/>
      <c r="D107" s="97"/>
      <c r="E107" s="355" t="s">
        <v>513</v>
      </c>
      <c r="F107" s="269">
        <v>1510861.84</v>
      </c>
      <c r="G107" s="96"/>
      <c r="H107" s="96"/>
      <c r="I107" s="96"/>
    </row>
    <row r="108" spans="1:9" ht="12.75">
      <c r="A108" s="93"/>
      <c r="B108" s="94"/>
      <c r="C108" s="266"/>
      <c r="D108" s="97"/>
      <c r="E108" s="262" t="s">
        <v>519</v>
      </c>
      <c r="F108" s="96">
        <f>F107*2.14%</f>
        <v>32332.443376000007</v>
      </c>
      <c r="G108" s="96"/>
      <c r="H108" s="96"/>
      <c r="I108" s="96"/>
    </row>
    <row r="109" spans="1:9" ht="12.75">
      <c r="A109" s="93"/>
      <c r="B109" s="94"/>
      <c r="C109" s="266"/>
      <c r="D109" s="97"/>
      <c r="E109" s="355" t="s">
        <v>514</v>
      </c>
      <c r="F109" s="269">
        <v>1314180</v>
      </c>
      <c r="G109" s="96"/>
      <c r="H109" s="96"/>
      <c r="I109" s="96"/>
    </row>
    <row r="110" spans="1:9" ht="12.75">
      <c r="A110" s="93"/>
      <c r="B110" s="94"/>
      <c r="C110" s="266"/>
      <c r="D110" s="97"/>
      <c r="E110" s="262" t="s">
        <v>519</v>
      </c>
      <c r="F110" s="96">
        <f>F109*2.14%</f>
        <v>28123.452000000005</v>
      </c>
      <c r="G110" s="96"/>
      <c r="H110" s="96"/>
      <c r="I110" s="96"/>
    </row>
    <row r="111" spans="1:9" ht="12.75">
      <c r="A111" s="93"/>
      <c r="B111" s="94"/>
      <c r="C111" s="266"/>
      <c r="D111" s="97"/>
      <c r="E111" s="355" t="s">
        <v>608</v>
      </c>
      <c r="F111" s="269">
        <v>514739.97</v>
      </c>
      <c r="G111" s="96"/>
      <c r="H111" s="96"/>
      <c r="I111" s="96"/>
    </row>
    <row r="112" spans="1:9" ht="12.75">
      <c r="A112" s="93"/>
      <c r="B112" s="94"/>
      <c r="C112" s="266"/>
      <c r="D112" s="97"/>
      <c r="E112" s="262" t="s">
        <v>519</v>
      </c>
      <c r="F112" s="96">
        <f>F111*2.14%</f>
        <v>11015.435358</v>
      </c>
      <c r="G112" s="96"/>
      <c r="H112" s="96"/>
      <c r="I112" s="96"/>
    </row>
    <row r="113" spans="1:9" ht="12.75">
      <c r="A113" s="93"/>
      <c r="B113" s="94"/>
      <c r="C113" s="266"/>
      <c r="D113" s="97"/>
      <c r="E113" s="355" t="s">
        <v>578</v>
      </c>
      <c r="F113" s="269">
        <v>800000</v>
      </c>
      <c r="G113" s="96">
        <v>0</v>
      </c>
      <c r="H113" s="96"/>
      <c r="I113" s="96"/>
    </row>
    <row r="114" spans="1:9" ht="12.75">
      <c r="A114" s="93"/>
      <c r="B114" s="94"/>
      <c r="C114" s="266"/>
      <c r="D114" s="97"/>
      <c r="E114" s="262" t="s">
        <v>615</v>
      </c>
      <c r="F114" s="96">
        <v>40000</v>
      </c>
      <c r="G114" s="96"/>
      <c r="H114" s="96"/>
      <c r="I114" s="96"/>
    </row>
    <row r="115" spans="1:9" ht="12.75">
      <c r="A115" s="93"/>
      <c r="B115" s="94"/>
      <c r="C115" s="266"/>
      <c r="D115" s="97"/>
      <c r="E115" s="262" t="s">
        <v>519</v>
      </c>
      <c r="F115" s="96">
        <f>F113*2.14%</f>
        <v>17120.000000000004</v>
      </c>
      <c r="G115" s="96"/>
      <c r="H115" s="96"/>
      <c r="I115" s="96"/>
    </row>
    <row r="116" spans="1:9" ht="12.75">
      <c r="A116" s="93"/>
      <c r="B116" s="94"/>
      <c r="C116" s="266"/>
      <c r="D116" s="97"/>
      <c r="E116" s="355" t="s">
        <v>579</v>
      </c>
      <c r="F116" s="269">
        <v>2971178.4</v>
      </c>
      <c r="G116" s="96"/>
      <c r="H116" s="96"/>
      <c r="I116" s="96"/>
    </row>
    <row r="117" spans="1:9" ht="12.75">
      <c r="A117" s="93"/>
      <c r="B117" s="94"/>
      <c r="C117" s="266"/>
      <c r="D117" s="97"/>
      <c r="E117" s="262" t="s">
        <v>616</v>
      </c>
      <c r="F117" s="96">
        <f>F116*10%</f>
        <v>297117.84</v>
      </c>
      <c r="G117" s="96"/>
      <c r="H117" s="96"/>
      <c r="I117" s="96"/>
    </row>
    <row r="118" spans="1:9" ht="12.75">
      <c r="A118" s="93"/>
      <c r="B118" s="94"/>
      <c r="C118" s="266"/>
      <c r="D118" s="97"/>
      <c r="E118" s="262" t="s">
        <v>519</v>
      </c>
      <c r="F118" s="96">
        <f>F116*2.14%</f>
        <v>63583.21776000001</v>
      </c>
      <c r="G118" s="96">
        <v>0</v>
      </c>
      <c r="H118" s="96"/>
      <c r="I118" s="96"/>
    </row>
    <row r="119" spans="1:9" ht="12.75">
      <c r="A119" s="93"/>
      <c r="B119" s="94"/>
      <c r="C119" s="266"/>
      <c r="D119" s="97"/>
      <c r="E119" s="355" t="s">
        <v>587</v>
      </c>
      <c r="F119" s="269">
        <v>1448521.84</v>
      </c>
      <c r="G119" s="96"/>
      <c r="H119" s="96"/>
      <c r="I119" s="96"/>
    </row>
    <row r="120" spans="1:9" ht="12.75">
      <c r="A120" s="93"/>
      <c r="B120" s="94"/>
      <c r="C120" s="266"/>
      <c r="D120" s="97"/>
      <c r="E120" s="262" t="s">
        <v>615</v>
      </c>
      <c r="F120" s="96">
        <f>F119*10%</f>
        <v>144852.184</v>
      </c>
      <c r="G120" s="96"/>
      <c r="H120" s="96"/>
      <c r="I120" s="96"/>
    </row>
    <row r="121" spans="1:9" ht="12.75">
      <c r="A121" s="93"/>
      <c r="B121" s="94"/>
      <c r="C121" s="266"/>
      <c r="D121" s="97"/>
      <c r="E121" s="262" t="s">
        <v>519</v>
      </c>
      <c r="F121" s="96">
        <f>F119*2.14%</f>
        <v>30998.367376000006</v>
      </c>
      <c r="G121" s="96"/>
      <c r="H121" s="96"/>
      <c r="I121" s="96"/>
    </row>
    <row r="122" spans="1:9" ht="12.75">
      <c r="A122" s="93"/>
      <c r="B122" s="94"/>
      <c r="C122" s="266"/>
      <c r="D122" s="97"/>
      <c r="E122" s="355" t="s">
        <v>588</v>
      </c>
      <c r="F122" s="269">
        <v>926353.54</v>
      </c>
      <c r="G122" s="96">
        <v>0</v>
      </c>
      <c r="H122" s="96"/>
      <c r="I122" s="96"/>
    </row>
    <row r="123" spans="1:9" ht="12.75">
      <c r="A123" s="93"/>
      <c r="B123" s="94"/>
      <c r="C123" s="266"/>
      <c r="D123" s="97"/>
      <c r="E123" s="262" t="s">
        <v>615</v>
      </c>
      <c r="F123" s="96">
        <f>F122*10%</f>
        <v>92635.354</v>
      </c>
      <c r="G123" s="96"/>
      <c r="H123" s="96"/>
      <c r="I123" s="96"/>
    </row>
    <row r="124" spans="1:9" ht="12.75">
      <c r="A124" s="93"/>
      <c r="B124" s="94"/>
      <c r="C124" s="266"/>
      <c r="D124" s="97"/>
      <c r="E124" s="262" t="s">
        <v>519</v>
      </c>
      <c r="F124" s="96">
        <f>F122*2.14%</f>
        <v>19823.965756</v>
      </c>
      <c r="G124" s="96"/>
      <c r="H124" s="96"/>
      <c r="I124" s="96"/>
    </row>
    <row r="125" spans="1:9" ht="12.75">
      <c r="A125" s="93"/>
      <c r="B125" s="94"/>
      <c r="C125" s="266"/>
      <c r="D125" s="97"/>
      <c r="E125" s="355" t="s">
        <v>589</v>
      </c>
      <c r="F125" s="269">
        <v>0</v>
      </c>
      <c r="G125" s="96">
        <v>0</v>
      </c>
      <c r="H125" s="96"/>
      <c r="I125" s="96"/>
    </row>
    <row r="126" spans="1:9" ht="12.75">
      <c r="A126" s="93"/>
      <c r="B126" s="94"/>
      <c r="C126" s="266"/>
      <c r="D126" s="97"/>
      <c r="E126" s="262" t="s">
        <v>615</v>
      </c>
      <c r="F126" s="96">
        <f>F125*10%</f>
        <v>0</v>
      </c>
      <c r="G126" s="96"/>
      <c r="H126" s="96"/>
      <c r="I126" s="96"/>
    </row>
    <row r="127" spans="1:9" ht="12.75">
      <c r="A127" s="93"/>
      <c r="B127" s="94"/>
      <c r="C127" s="266"/>
      <c r="D127" s="97"/>
      <c r="E127" s="262" t="s">
        <v>519</v>
      </c>
      <c r="F127" s="96">
        <f>F125*2.14%</f>
        <v>0</v>
      </c>
      <c r="G127" s="96"/>
      <c r="H127" s="96"/>
      <c r="I127" s="96"/>
    </row>
    <row r="128" spans="1:9" ht="12.75">
      <c r="A128" s="93"/>
      <c r="B128" s="94"/>
      <c r="C128" s="266"/>
      <c r="D128" s="97"/>
      <c r="E128" s="355" t="s">
        <v>580</v>
      </c>
      <c r="F128" s="269">
        <v>600000</v>
      </c>
      <c r="G128" s="96">
        <v>0</v>
      </c>
      <c r="H128" s="96"/>
      <c r="I128" s="96"/>
    </row>
    <row r="129" spans="1:9" ht="12.75">
      <c r="A129" s="93"/>
      <c r="B129" s="93"/>
      <c r="C129" s="266"/>
      <c r="D129" s="97"/>
      <c r="E129" s="262" t="s">
        <v>615</v>
      </c>
      <c r="F129" s="96">
        <v>60000</v>
      </c>
      <c r="G129" s="96"/>
      <c r="H129" s="96"/>
      <c r="I129" s="96"/>
    </row>
    <row r="130" spans="1:9" ht="12.75">
      <c r="A130" s="93"/>
      <c r="B130" s="93"/>
      <c r="C130" s="266"/>
      <c r="D130" s="97"/>
      <c r="E130" s="262" t="s">
        <v>519</v>
      </c>
      <c r="F130" s="96">
        <f>F128*2.14%</f>
        <v>12840.000000000002</v>
      </c>
      <c r="G130" s="96"/>
      <c r="H130" s="96"/>
      <c r="I130" s="96"/>
    </row>
    <row r="131" spans="1:9" ht="12.75">
      <c r="A131" s="93"/>
      <c r="B131" s="93"/>
      <c r="C131" s="266"/>
      <c r="D131" s="97"/>
      <c r="E131" s="355" t="s">
        <v>581</v>
      </c>
      <c r="F131" s="269">
        <v>1100000</v>
      </c>
      <c r="G131" s="96">
        <v>0</v>
      </c>
      <c r="H131" s="96"/>
      <c r="I131" s="96"/>
    </row>
    <row r="132" spans="1:9" ht="12.75">
      <c r="A132" s="356"/>
      <c r="B132" s="356"/>
      <c r="C132" s="357"/>
      <c r="D132" s="356"/>
      <c r="E132" s="262" t="s">
        <v>615</v>
      </c>
      <c r="F132" s="265">
        <v>50000</v>
      </c>
      <c r="G132" s="356"/>
      <c r="H132" s="356"/>
      <c r="I132" s="356"/>
    </row>
    <row r="133" spans="1:9" ht="12.75">
      <c r="A133" s="356"/>
      <c r="B133" s="356"/>
      <c r="C133" s="357"/>
      <c r="D133" s="356"/>
      <c r="E133" s="262" t="s">
        <v>519</v>
      </c>
      <c r="F133" s="265">
        <f>F131*2.14%</f>
        <v>23540.000000000004</v>
      </c>
      <c r="G133" s="356"/>
      <c r="H133" s="356"/>
      <c r="I133" s="356"/>
    </row>
    <row r="134" spans="1:9" ht="12.75">
      <c r="A134" s="93"/>
      <c r="B134" s="93"/>
      <c r="C134" s="266"/>
      <c r="D134" s="97"/>
      <c r="E134" s="355" t="s">
        <v>582</v>
      </c>
      <c r="F134" s="269">
        <v>4000000</v>
      </c>
      <c r="G134" s="96"/>
      <c r="H134" s="96"/>
      <c r="I134" s="96"/>
    </row>
    <row r="135" spans="1:9" ht="12.75">
      <c r="A135" s="356"/>
      <c r="B135" s="356"/>
      <c r="C135" s="357"/>
      <c r="D135" s="356"/>
      <c r="E135" s="262" t="s">
        <v>615</v>
      </c>
      <c r="F135" s="265">
        <f>F134*10%</f>
        <v>400000</v>
      </c>
      <c r="G135" s="356"/>
      <c r="H135" s="356"/>
      <c r="I135" s="356"/>
    </row>
    <row r="136" spans="1:9" ht="12.75">
      <c r="A136" s="356"/>
      <c r="B136" s="356"/>
      <c r="C136" s="357"/>
      <c r="D136" s="356"/>
      <c r="E136" s="262" t="s">
        <v>519</v>
      </c>
      <c r="F136" s="265">
        <f>F134*2.14%</f>
        <v>85600.00000000001</v>
      </c>
      <c r="G136" s="356"/>
      <c r="H136" s="356"/>
      <c r="I136" s="356"/>
    </row>
    <row r="137" spans="1:9" ht="12.75">
      <c r="A137" s="94"/>
      <c r="B137" s="94"/>
      <c r="C137" s="268"/>
      <c r="D137" s="95"/>
      <c r="E137" s="355" t="s">
        <v>583</v>
      </c>
      <c r="F137" s="257"/>
      <c r="G137" s="96"/>
      <c r="H137" s="96"/>
      <c r="I137" s="96"/>
    </row>
    <row r="138" spans="1:9" ht="12.75">
      <c r="A138" s="93"/>
      <c r="B138" s="94"/>
      <c r="C138" s="266"/>
      <c r="D138" s="97"/>
      <c r="E138" s="262" t="s">
        <v>518</v>
      </c>
      <c r="F138" s="257"/>
      <c r="G138" s="96"/>
      <c r="H138" s="96"/>
      <c r="I138" s="96"/>
    </row>
    <row r="139" spans="1:9" ht="12.75">
      <c r="A139" s="93"/>
      <c r="B139" s="94"/>
      <c r="C139" s="266"/>
      <c r="D139" s="97"/>
      <c r="E139" s="262" t="s">
        <v>517</v>
      </c>
      <c r="F139" s="257"/>
      <c r="G139" s="96"/>
      <c r="H139" s="96"/>
      <c r="I139" s="96"/>
    </row>
    <row r="140" spans="1:9" ht="12.75">
      <c r="A140" s="93"/>
      <c r="B140" s="94"/>
      <c r="C140" s="266"/>
      <c r="D140" s="97"/>
      <c r="E140" s="262" t="s">
        <v>515</v>
      </c>
      <c r="F140" s="257"/>
      <c r="G140" s="96"/>
      <c r="H140" s="96"/>
      <c r="I140" s="96"/>
    </row>
    <row r="141" spans="1:9" ht="12.75">
      <c r="A141" s="93" t="s">
        <v>218</v>
      </c>
      <c r="B141" s="94" t="s">
        <v>20</v>
      </c>
      <c r="C141" s="266" t="s">
        <v>242</v>
      </c>
      <c r="D141" s="97">
        <v>800</v>
      </c>
      <c r="E141" s="263" t="s">
        <v>101</v>
      </c>
      <c r="F141" s="257"/>
      <c r="G141" s="96"/>
      <c r="H141" s="96"/>
      <c r="I141" s="96">
        <f>H141</f>
        <v>0</v>
      </c>
    </row>
    <row r="142" spans="1:9" ht="12.75">
      <c r="A142" s="93" t="s">
        <v>218</v>
      </c>
      <c r="B142" s="94" t="s">
        <v>20</v>
      </c>
      <c r="C142" s="266" t="s">
        <v>243</v>
      </c>
      <c r="D142" s="97"/>
      <c r="E142" s="263" t="s">
        <v>177</v>
      </c>
      <c r="F142" s="257"/>
      <c r="G142" s="96">
        <f>G143</f>
        <v>1657168.46</v>
      </c>
      <c r="H142" s="96">
        <f>H143</f>
        <v>0</v>
      </c>
      <c r="I142" s="96">
        <f>I143</f>
        <v>1657168.46</v>
      </c>
    </row>
    <row r="143" spans="1:9" ht="12.75">
      <c r="A143" s="93" t="s">
        <v>218</v>
      </c>
      <c r="B143" s="94" t="s">
        <v>20</v>
      </c>
      <c r="C143" s="266" t="s">
        <v>243</v>
      </c>
      <c r="D143" s="97">
        <v>200</v>
      </c>
      <c r="E143" s="263" t="s">
        <v>146</v>
      </c>
      <c r="F143" s="257">
        <f>G143</f>
        <v>1657168.46</v>
      </c>
      <c r="G143" s="96">
        <v>1657168.46</v>
      </c>
      <c r="H143" s="96">
        <v>0</v>
      </c>
      <c r="I143" s="96">
        <f>G143+H143</f>
        <v>1657168.46</v>
      </c>
    </row>
    <row r="144" spans="1:9" ht="12.75">
      <c r="A144" s="93" t="s">
        <v>218</v>
      </c>
      <c r="B144" s="94" t="s">
        <v>20</v>
      </c>
      <c r="C144" s="266" t="s">
        <v>180</v>
      </c>
      <c r="D144" s="97"/>
      <c r="E144" s="263" t="s">
        <v>179</v>
      </c>
      <c r="F144" s="257"/>
      <c r="G144" s="96">
        <f>G145</f>
        <v>5994488</v>
      </c>
      <c r="H144" s="96"/>
      <c r="I144" s="96">
        <f>G144</f>
        <v>5994488</v>
      </c>
    </row>
    <row r="145" spans="1:9" ht="12.75">
      <c r="A145" s="93" t="s">
        <v>218</v>
      </c>
      <c r="B145" s="94" t="s">
        <v>20</v>
      </c>
      <c r="C145" s="266" t="s">
        <v>180</v>
      </c>
      <c r="D145" s="97">
        <v>200</v>
      </c>
      <c r="E145" s="263" t="s">
        <v>146</v>
      </c>
      <c r="F145" s="257"/>
      <c r="G145" s="96">
        <v>5994488</v>
      </c>
      <c r="H145" s="96"/>
      <c r="I145" s="96">
        <f>G145</f>
        <v>5994488</v>
      </c>
    </row>
    <row r="146" spans="1:9" ht="12.75">
      <c r="A146" s="93" t="s">
        <v>218</v>
      </c>
      <c r="B146" s="94" t="s">
        <v>20</v>
      </c>
      <c r="C146" s="266" t="s">
        <v>293</v>
      </c>
      <c r="D146" s="97"/>
      <c r="E146" s="263" t="s">
        <v>294</v>
      </c>
      <c r="F146" s="257"/>
      <c r="G146" s="96"/>
      <c r="H146" s="96">
        <f>H147</f>
        <v>315499.44</v>
      </c>
      <c r="I146" s="96">
        <f>H146</f>
        <v>315499.44</v>
      </c>
    </row>
    <row r="147" spans="1:9" ht="12.75">
      <c r="A147" s="93" t="s">
        <v>218</v>
      </c>
      <c r="B147" s="94" t="s">
        <v>20</v>
      </c>
      <c r="C147" s="266" t="s">
        <v>293</v>
      </c>
      <c r="D147" s="97">
        <v>200</v>
      </c>
      <c r="E147" s="263" t="s">
        <v>593</v>
      </c>
      <c r="F147" s="257">
        <v>0</v>
      </c>
      <c r="G147" s="96"/>
      <c r="H147" s="96">
        <v>315499.44</v>
      </c>
      <c r="I147" s="96">
        <f>H147</f>
        <v>315499.44</v>
      </c>
    </row>
    <row r="148" spans="1:9" ht="25.5">
      <c r="A148" s="93" t="s">
        <v>218</v>
      </c>
      <c r="B148" s="93" t="s">
        <v>20</v>
      </c>
      <c r="C148" s="383" t="s">
        <v>476</v>
      </c>
      <c r="D148" s="97"/>
      <c r="E148" s="384" t="s">
        <v>475</v>
      </c>
      <c r="F148" s="96"/>
      <c r="G148" s="96">
        <f>G149</f>
        <v>5343273</v>
      </c>
      <c r="H148" s="96"/>
      <c r="I148" s="96"/>
    </row>
    <row r="149" spans="1:9" ht="12.75">
      <c r="A149" s="93" t="s">
        <v>218</v>
      </c>
      <c r="B149" s="93" t="s">
        <v>20</v>
      </c>
      <c r="C149" s="383" t="s">
        <v>476</v>
      </c>
      <c r="D149" s="97">
        <v>200</v>
      </c>
      <c r="E149" s="263" t="s">
        <v>593</v>
      </c>
      <c r="F149" s="96"/>
      <c r="G149" s="96">
        <v>5343273</v>
      </c>
      <c r="H149" s="96"/>
      <c r="I149" s="96"/>
    </row>
    <row r="150" spans="1:9" ht="25.5">
      <c r="A150" s="93" t="s">
        <v>218</v>
      </c>
      <c r="B150" s="93" t="s">
        <v>20</v>
      </c>
      <c r="C150" s="383" t="s">
        <v>478</v>
      </c>
      <c r="D150" s="97"/>
      <c r="E150" s="384" t="s">
        <v>477</v>
      </c>
      <c r="F150" s="96"/>
      <c r="G150" s="356"/>
      <c r="H150" s="96">
        <f>H151</f>
        <v>282000</v>
      </c>
      <c r="I150" s="96">
        <f>H150</f>
        <v>282000</v>
      </c>
    </row>
    <row r="151" spans="1:9" ht="12.75">
      <c r="A151" s="93" t="s">
        <v>218</v>
      </c>
      <c r="B151" s="93" t="s">
        <v>20</v>
      </c>
      <c r="C151" s="383" t="s">
        <v>478</v>
      </c>
      <c r="D151" s="97">
        <v>200</v>
      </c>
      <c r="E151" s="263" t="s">
        <v>146</v>
      </c>
      <c r="F151" s="96"/>
      <c r="G151" s="356"/>
      <c r="H151" s="96">
        <v>282000</v>
      </c>
      <c r="I151" s="96">
        <f>H151</f>
        <v>282000</v>
      </c>
    </row>
    <row r="152" spans="1:9" ht="12.75">
      <c r="A152" s="93"/>
      <c r="B152" s="94"/>
      <c r="C152" s="266"/>
      <c r="D152" s="97"/>
      <c r="E152" s="262" t="s">
        <v>520</v>
      </c>
      <c r="F152" s="257">
        <v>0</v>
      </c>
      <c r="G152" s="96"/>
      <c r="H152" s="96"/>
      <c r="I152" s="96"/>
    </row>
    <row r="153" spans="1:9" ht="12.75">
      <c r="A153" s="93" t="s">
        <v>218</v>
      </c>
      <c r="B153" s="94" t="s">
        <v>20</v>
      </c>
      <c r="C153" s="268" t="s">
        <v>209</v>
      </c>
      <c r="D153" s="95"/>
      <c r="E153" s="263" t="s">
        <v>275</v>
      </c>
      <c r="F153" s="257"/>
      <c r="G153" s="96">
        <f>G154</f>
        <v>0</v>
      </c>
      <c r="H153" s="96">
        <f>H154</f>
        <v>0</v>
      </c>
      <c r="I153" s="96">
        <f aca="true" t="shared" si="1" ref="I153:I158">G153+H153</f>
        <v>0</v>
      </c>
    </row>
    <row r="154" spans="1:9" ht="12.75">
      <c r="A154" s="93" t="s">
        <v>218</v>
      </c>
      <c r="B154" s="94" t="s">
        <v>20</v>
      </c>
      <c r="C154" s="268" t="s">
        <v>209</v>
      </c>
      <c r="D154" s="97">
        <v>200</v>
      </c>
      <c r="E154" s="263" t="s">
        <v>146</v>
      </c>
      <c r="F154" s="257"/>
      <c r="G154" s="96">
        <v>0</v>
      </c>
      <c r="H154" s="96">
        <v>0</v>
      </c>
      <c r="I154" s="96">
        <f t="shared" si="1"/>
        <v>0</v>
      </c>
    </row>
    <row r="155" spans="1:9" ht="12.75">
      <c r="A155" s="93" t="s">
        <v>218</v>
      </c>
      <c r="B155" s="345" t="s">
        <v>22</v>
      </c>
      <c r="C155" s="352"/>
      <c r="D155" s="352"/>
      <c r="E155" s="264" t="s">
        <v>23</v>
      </c>
      <c r="F155" s="269">
        <f>F156+F177+F196+F267</f>
        <v>29065264.12</v>
      </c>
      <c r="G155" s="269">
        <f>G156+G177+G196+G267</f>
        <v>1570868</v>
      </c>
      <c r="H155" s="269">
        <f>H156+H177+H196+H267</f>
        <v>27494396.12</v>
      </c>
      <c r="I155" s="269">
        <f t="shared" si="1"/>
        <v>29065264.12</v>
      </c>
    </row>
    <row r="156" spans="1:9" ht="15.75">
      <c r="A156" s="93" t="s">
        <v>218</v>
      </c>
      <c r="B156" s="345" t="s">
        <v>24</v>
      </c>
      <c r="C156" s="353"/>
      <c r="D156" s="353"/>
      <c r="E156" s="382" t="s">
        <v>25</v>
      </c>
      <c r="F156" s="341">
        <f>SUM(F157:F176)</f>
        <v>2592000</v>
      </c>
      <c r="G156" s="269">
        <f>G157</f>
        <v>0</v>
      </c>
      <c r="H156" s="269">
        <f>H157+H165+H173+H175</f>
        <v>2592000</v>
      </c>
      <c r="I156" s="269">
        <f t="shared" si="1"/>
        <v>2592000</v>
      </c>
    </row>
    <row r="157" spans="1:9" ht="12.75">
      <c r="A157" s="93" t="s">
        <v>218</v>
      </c>
      <c r="B157" s="94" t="s">
        <v>24</v>
      </c>
      <c r="C157" s="353" t="s">
        <v>86</v>
      </c>
      <c r="D157" s="353"/>
      <c r="E157" s="382" t="s">
        <v>636</v>
      </c>
      <c r="F157" s="96"/>
      <c r="G157" s="96">
        <f>G158</f>
        <v>0</v>
      </c>
      <c r="H157" s="96">
        <f>H158</f>
        <v>0</v>
      </c>
      <c r="I157" s="96">
        <f t="shared" si="1"/>
        <v>0</v>
      </c>
    </row>
    <row r="158" spans="1:9" ht="12.75">
      <c r="A158" s="93" t="s">
        <v>218</v>
      </c>
      <c r="B158" s="94" t="s">
        <v>24</v>
      </c>
      <c r="C158" s="266" t="s">
        <v>88</v>
      </c>
      <c r="D158" s="97"/>
      <c r="E158" s="358" t="s">
        <v>87</v>
      </c>
      <c r="F158" s="359"/>
      <c r="G158" s="96">
        <v>0</v>
      </c>
      <c r="H158" s="96">
        <v>0</v>
      </c>
      <c r="I158" s="96">
        <f t="shared" si="1"/>
        <v>0</v>
      </c>
    </row>
    <row r="159" spans="1:9" ht="38.25">
      <c r="A159" s="93" t="s">
        <v>218</v>
      </c>
      <c r="B159" s="94" t="s">
        <v>24</v>
      </c>
      <c r="C159" s="353" t="s">
        <v>244</v>
      </c>
      <c r="D159" s="353"/>
      <c r="E159" s="382" t="s">
        <v>245</v>
      </c>
      <c r="F159" s="257"/>
      <c r="G159" s="96">
        <f>G160</f>
        <v>0</v>
      </c>
      <c r="H159" s="269"/>
      <c r="I159" s="96">
        <f>G159</f>
        <v>0</v>
      </c>
    </row>
    <row r="160" spans="1:9" ht="12.75">
      <c r="A160" s="93" t="s">
        <v>218</v>
      </c>
      <c r="B160" s="94" t="s">
        <v>24</v>
      </c>
      <c r="C160" s="353" t="s">
        <v>244</v>
      </c>
      <c r="D160" s="353" t="s">
        <v>246</v>
      </c>
      <c r="E160" s="382" t="s">
        <v>247</v>
      </c>
      <c r="F160" s="257"/>
      <c r="G160" s="96">
        <v>0</v>
      </c>
      <c r="H160" s="269"/>
      <c r="I160" s="96">
        <f>G160</f>
        <v>0</v>
      </c>
    </row>
    <row r="161" spans="1:9" ht="38.25">
      <c r="A161" s="93" t="s">
        <v>218</v>
      </c>
      <c r="B161" s="94" t="s">
        <v>24</v>
      </c>
      <c r="C161" s="353" t="s">
        <v>248</v>
      </c>
      <c r="D161" s="353"/>
      <c r="E161" s="382" t="s">
        <v>249</v>
      </c>
      <c r="F161" s="257"/>
      <c r="G161" s="96">
        <f>G162</f>
        <v>0</v>
      </c>
      <c r="H161" s="269"/>
      <c r="I161" s="96">
        <f>G161</f>
        <v>0</v>
      </c>
    </row>
    <row r="162" spans="1:9" ht="12.75">
      <c r="A162" s="93" t="s">
        <v>218</v>
      </c>
      <c r="B162" s="94" t="s">
        <v>24</v>
      </c>
      <c r="C162" s="353" t="s">
        <v>248</v>
      </c>
      <c r="D162" s="353" t="s">
        <v>246</v>
      </c>
      <c r="E162" s="382" t="s">
        <v>247</v>
      </c>
      <c r="F162" s="257"/>
      <c r="G162" s="96">
        <v>0</v>
      </c>
      <c r="H162" s="269"/>
      <c r="I162" s="96">
        <f>G162</f>
        <v>0</v>
      </c>
    </row>
    <row r="163" spans="1:9" ht="38.25">
      <c r="A163" s="93" t="s">
        <v>218</v>
      </c>
      <c r="B163" s="94" t="s">
        <v>24</v>
      </c>
      <c r="C163" s="266" t="s">
        <v>90</v>
      </c>
      <c r="D163" s="97"/>
      <c r="E163" s="358" t="s">
        <v>89</v>
      </c>
      <c r="F163" s="359"/>
      <c r="G163" s="96"/>
      <c r="H163" s="96">
        <f>H164</f>
        <v>0</v>
      </c>
      <c r="I163" s="96">
        <f>I164</f>
        <v>0</v>
      </c>
    </row>
    <row r="164" spans="1:9" ht="12.75">
      <c r="A164" s="93" t="s">
        <v>218</v>
      </c>
      <c r="B164" s="94" t="s">
        <v>24</v>
      </c>
      <c r="C164" s="266" t="s">
        <v>90</v>
      </c>
      <c r="D164" s="97">
        <v>400</v>
      </c>
      <c r="E164" s="358" t="s">
        <v>247</v>
      </c>
      <c r="F164" s="359"/>
      <c r="G164" s="96"/>
      <c r="H164" s="96">
        <v>0</v>
      </c>
      <c r="I164" s="96">
        <f>H164</f>
        <v>0</v>
      </c>
    </row>
    <row r="165" spans="1:9" ht="12.75">
      <c r="A165" s="93" t="s">
        <v>218</v>
      </c>
      <c r="B165" s="94" t="s">
        <v>24</v>
      </c>
      <c r="C165" s="266" t="s">
        <v>250</v>
      </c>
      <c r="D165" s="97"/>
      <c r="E165" s="263" t="s">
        <v>251</v>
      </c>
      <c r="F165" s="257"/>
      <c r="G165" s="96"/>
      <c r="H165" s="96">
        <f>H166+H170</f>
        <v>1142000</v>
      </c>
      <c r="I165" s="96">
        <f>I166+I170</f>
        <v>1142000</v>
      </c>
    </row>
    <row r="166" spans="1:9" ht="12.75">
      <c r="A166" s="93" t="s">
        <v>218</v>
      </c>
      <c r="B166" s="94" t="s">
        <v>24</v>
      </c>
      <c r="C166" s="266" t="s">
        <v>250</v>
      </c>
      <c r="D166" s="97">
        <v>200</v>
      </c>
      <c r="E166" s="263" t="s">
        <v>146</v>
      </c>
      <c r="F166" s="257"/>
      <c r="G166" s="96"/>
      <c r="H166" s="96">
        <f>SUM(F167:F170)</f>
        <v>1000000</v>
      </c>
      <c r="I166" s="96">
        <f>SUM(G166+H166)</f>
        <v>1000000</v>
      </c>
    </row>
    <row r="167" spans="1:9" ht="12.75">
      <c r="A167" s="93"/>
      <c r="B167" s="94"/>
      <c r="C167" s="266"/>
      <c r="D167" s="97"/>
      <c r="E167" s="262" t="s">
        <v>525</v>
      </c>
      <c r="F167" s="257">
        <v>500000</v>
      </c>
      <c r="G167" s="96"/>
      <c r="H167" s="96"/>
      <c r="I167" s="96"/>
    </row>
    <row r="168" spans="1:9" ht="12.75">
      <c r="A168" s="93"/>
      <c r="B168" s="94"/>
      <c r="C168" s="266"/>
      <c r="D168" s="97"/>
      <c r="E168" s="262" t="s">
        <v>570</v>
      </c>
      <c r="F168" s="257">
        <v>200000</v>
      </c>
      <c r="G168" s="96"/>
      <c r="H168" s="96"/>
      <c r="I168" s="96"/>
    </row>
    <row r="169" spans="1:9" ht="12.75">
      <c r="A169" s="93"/>
      <c r="B169" s="94"/>
      <c r="C169" s="266"/>
      <c r="D169" s="97"/>
      <c r="E169" s="360" t="s">
        <v>550</v>
      </c>
      <c r="F169" s="257">
        <v>300000</v>
      </c>
      <c r="G169" s="96"/>
      <c r="H169" s="96"/>
      <c r="I169" s="96"/>
    </row>
    <row r="170" spans="1:9" ht="12.75">
      <c r="A170" s="93" t="s">
        <v>218</v>
      </c>
      <c r="B170" s="94" t="s">
        <v>24</v>
      </c>
      <c r="C170" s="266" t="s">
        <v>250</v>
      </c>
      <c r="D170" s="97">
        <v>800</v>
      </c>
      <c r="E170" s="263" t="s">
        <v>101</v>
      </c>
      <c r="F170" s="257"/>
      <c r="G170" s="96"/>
      <c r="H170" s="96">
        <f>SUM(F171:F172)</f>
        <v>142000</v>
      </c>
      <c r="I170" s="96">
        <f>H170</f>
        <v>142000</v>
      </c>
    </row>
    <row r="171" spans="1:9" ht="12.75">
      <c r="A171" s="93"/>
      <c r="B171" s="94"/>
      <c r="C171" s="266"/>
      <c r="D171" s="97"/>
      <c r="E171" s="262" t="s">
        <v>523</v>
      </c>
      <c r="F171" s="257">
        <v>100000</v>
      </c>
      <c r="G171" s="96"/>
      <c r="H171" s="96"/>
      <c r="I171" s="96"/>
    </row>
    <row r="172" spans="1:9" ht="12.75">
      <c r="A172" s="93"/>
      <c r="B172" s="94"/>
      <c r="C172" s="266"/>
      <c r="D172" s="97"/>
      <c r="E172" s="262" t="s">
        <v>524</v>
      </c>
      <c r="F172" s="257">
        <v>42000</v>
      </c>
      <c r="G172" s="96"/>
      <c r="H172" s="96"/>
      <c r="I172" s="96"/>
    </row>
    <row r="173" spans="1:9" ht="12.75">
      <c r="A173" s="93" t="s">
        <v>218</v>
      </c>
      <c r="B173" s="94" t="s">
        <v>24</v>
      </c>
      <c r="C173" s="266" t="s">
        <v>252</v>
      </c>
      <c r="D173" s="97"/>
      <c r="E173" s="263" t="s">
        <v>132</v>
      </c>
      <c r="F173" s="257"/>
      <c r="G173" s="96"/>
      <c r="H173" s="96">
        <f>H174</f>
        <v>1450000</v>
      </c>
      <c r="I173" s="96">
        <f>I174</f>
        <v>1450000</v>
      </c>
    </row>
    <row r="174" spans="1:9" ht="12.75">
      <c r="A174" s="93" t="s">
        <v>218</v>
      </c>
      <c r="B174" s="94" t="s">
        <v>24</v>
      </c>
      <c r="C174" s="266" t="s">
        <v>252</v>
      </c>
      <c r="D174" s="97">
        <v>200</v>
      </c>
      <c r="E174" s="263" t="s">
        <v>146</v>
      </c>
      <c r="F174" s="257">
        <v>1450000</v>
      </c>
      <c r="G174" s="96"/>
      <c r="H174" s="96">
        <f>F174</f>
        <v>1450000</v>
      </c>
      <c r="I174" s="96">
        <f>SUM(G174+H174)</f>
        <v>1450000</v>
      </c>
    </row>
    <row r="175" spans="1:9" ht="12.75">
      <c r="A175" s="93" t="s">
        <v>218</v>
      </c>
      <c r="B175" s="94" t="s">
        <v>24</v>
      </c>
      <c r="C175" s="350" t="s">
        <v>234</v>
      </c>
      <c r="D175" s="97"/>
      <c r="E175" s="263" t="s">
        <v>201</v>
      </c>
      <c r="F175" s="257"/>
      <c r="G175" s="96"/>
      <c r="H175" s="96">
        <f>H176</f>
        <v>0</v>
      </c>
      <c r="I175" s="96">
        <f>I176</f>
        <v>0</v>
      </c>
    </row>
    <row r="176" spans="1:9" ht="12.75">
      <c r="A176" s="93" t="s">
        <v>218</v>
      </c>
      <c r="B176" s="94" t="s">
        <v>24</v>
      </c>
      <c r="C176" s="350" t="s">
        <v>234</v>
      </c>
      <c r="D176" s="97">
        <v>800</v>
      </c>
      <c r="E176" s="263" t="s">
        <v>101</v>
      </c>
      <c r="F176" s="257"/>
      <c r="G176" s="96"/>
      <c r="H176" s="96">
        <v>0</v>
      </c>
      <c r="I176" s="96">
        <f>H176</f>
        <v>0</v>
      </c>
    </row>
    <row r="177" spans="1:9" ht="15.75">
      <c r="A177" s="93" t="s">
        <v>218</v>
      </c>
      <c r="B177" s="345" t="s">
        <v>26</v>
      </c>
      <c r="C177" s="353"/>
      <c r="D177" s="353"/>
      <c r="E177" s="382" t="s">
        <v>27</v>
      </c>
      <c r="F177" s="341">
        <f>I177</f>
        <v>2321000</v>
      </c>
      <c r="G177" s="269">
        <f>G189</f>
        <v>300000</v>
      </c>
      <c r="H177" s="269">
        <f>H178</f>
        <v>2021000</v>
      </c>
      <c r="I177" s="269">
        <f>G177+H177</f>
        <v>2321000</v>
      </c>
    </row>
    <row r="178" spans="1:9" ht="12.75">
      <c r="A178" s="93" t="s">
        <v>218</v>
      </c>
      <c r="B178" s="94" t="s">
        <v>26</v>
      </c>
      <c r="C178" s="266" t="s">
        <v>250</v>
      </c>
      <c r="D178" s="97"/>
      <c r="E178" s="263" t="s">
        <v>251</v>
      </c>
      <c r="F178" s="257"/>
      <c r="G178" s="96"/>
      <c r="H178" s="96">
        <f>H179+H188</f>
        <v>2021000</v>
      </c>
      <c r="I178" s="96">
        <f>I179+I188</f>
        <v>2021000</v>
      </c>
    </row>
    <row r="179" spans="1:9" ht="12.75">
      <c r="A179" s="93" t="s">
        <v>218</v>
      </c>
      <c r="B179" s="94" t="s">
        <v>26</v>
      </c>
      <c r="C179" s="266" t="s">
        <v>250</v>
      </c>
      <c r="D179" s="97">
        <v>200</v>
      </c>
      <c r="E179" s="263" t="s">
        <v>146</v>
      </c>
      <c r="F179" s="257"/>
      <c r="G179" s="96"/>
      <c r="H179" s="96">
        <f>SUM(F181:F187)</f>
        <v>2021000</v>
      </c>
      <c r="I179" s="96">
        <f>SUM(G179+H179)</f>
        <v>2021000</v>
      </c>
    </row>
    <row r="180" spans="1:9" ht="12.75">
      <c r="A180" s="93"/>
      <c r="B180" s="94"/>
      <c r="C180" s="266"/>
      <c r="D180" s="97"/>
      <c r="E180" s="361" t="s">
        <v>526</v>
      </c>
      <c r="F180" s="257"/>
      <c r="G180" s="96"/>
      <c r="H180" s="96"/>
      <c r="I180" s="96"/>
    </row>
    <row r="181" spans="1:9" ht="12.75">
      <c r="A181" s="93"/>
      <c r="B181" s="94"/>
      <c r="C181" s="266"/>
      <c r="D181" s="97"/>
      <c r="E181" s="262" t="s">
        <v>611</v>
      </c>
      <c r="F181" s="257">
        <v>900000</v>
      </c>
      <c r="G181" s="96"/>
      <c r="H181" s="96"/>
      <c r="I181" s="96"/>
    </row>
    <row r="182" spans="1:9" ht="12.75">
      <c r="A182" s="93"/>
      <c r="B182" s="94"/>
      <c r="C182" s="266"/>
      <c r="D182" s="97"/>
      <c r="E182" s="262" t="s">
        <v>527</v>
      </c>
      <c r="F182" s="257">
        <v>245000</v>
      </c>
      <c r="G182" s="96"/>
      <c r="H182" s="96"/>
      <c r="I182" s="96"/>
    </row>
    <row r="183" spans="1:9" ht="12.75">
      <c r="A183" s="93"/>
      <c r="B183" s="94"/>
      <c r="C183" s="266"/>
      <c r="D183" s="97"/>
      <c r="E183" s="262" t="s">
        <v>528</v>
      </c>
      <c r="F183" s="257">
        <v>60000</v>
      </c>
      <c r="G183" s="96"/>
      <c r="H183" s="96"/>
      <c r="I183" s="96"/>
    </row>
    <row r="184" spans="1:9" ht="12.75">
      <c r="A184" s="93"/>
      <c r="B184" s="94"/>
      <c r="C184" s="266"/>
      <c r="D184" s="97"/>
      <c r="E184" s="262" t="s">
        <v>551</v>
      </c>
      <c r="F184" s="257">
        <v>500000</v>
      </c>
      <c r="G184" s="96"/>
      <c r="H184" s="96"/>
      <c r="I184" s="96"/>
    </row>
    <row r="185" spans="1:9" ht="12.75">
      <c r="A185" s="93"/>
      <c r="B185" s="94"/>
      <c r="C185" s="266"/>
      <c r="D185" s="97"/>
      <c r="E185" s="262" t="s">
        <v>614</v>
      </c>
      <c r="F185" s="257">
        <v>20000</v>
      </c>
      <c r="G185" s="96"/>
      <c r="H185" s="96"/>
      <c r="I185" s="96"/>
    </row>
    <row r="186" spans="1:9" ht="12.75">
      <c r="A186" s="93"/>
      <c r="B186" s="94"/>
      <c r="C186" s="266"/>
      <c r="D186" s="97"/>
      <c r="E186" s="262" t="s">
        <v>609</v>
      </c>
      <c r="F186" s="257">
        <v>120000</v>
      </c>
      <c r="G186" s="96"/>
      <c r="H186" s="96"/>
      <c r="I186" s="96"/>
    </row>
    <row r="187" spans="1:9" ht="12.75">
      <c r="A187" s="93"/>
      <c r="B187" s="94"/>
      <c r="C187" s="266"/>
      <c r="D187" s="97"/>
      <c r="E187" s="262" t="s">
        <v>610</v>
      </c>
      <c r="F187" s="257">
        <v>176000</v>
      </c>
      <c r="G187" s="96"/>
      <c r="H187" s="96"/>
      <c r="I187" s="96"/>
    </row>
    <row r="188" spans="1:9" ht="12.75">
      <c r="A188" s="93" t="s">
        <v>218</v>
      </c>
      <c r="B188" s="94" t="s">
        <v>26</v>
      </c>
      <c r="C188" s="266" t="s">
        <v>250</v>
      </c>
      <c r="D188" s="97">
        <v>800</v>
      </c>
      <c r="E188" s="263" t="s">
        <v>101</v>
      </c>
      <c r="F188" s="257"/>
      <c r="G188" s="96"/>
      <c r="H188" s="96">
        <v>0</v>
      </c>
      <c r="I188" s="96">
        <f>H188</f>
        <v>0</v>
      </c>
    </row>
    <row r="189" spans="1:9" ht="38.25">
      <c r="A189" s="93" t="s">
        <v>218</v>
      </c>
      <c r="B189" s="94" t="s">
        <v>26</v>
      </c>
      <c r="C189" s="268" t="s">
        <v>299</v>
      </c>
      <c r="D189" s="95"/>
      <c r="E189" s="263" t="s">
        <v>139</v>
      </c>
      <c r="F189" s="257"/>
      <c r="G189" s="96">
        <f>G190+G191</f>
        <v>300000</v>
      </c>
      <c r="H189" s="96"/>
      <c r="I189" s="96">
        <f>G189</f>
        <v>300000</v>
      </c>
    </row>
    <row r="190" spans="1:9" ht="12.75">
      <c r="A190" s="93" t="s">
        <v>218</v>
      </c>
      <c r="B190" s="94" t="s">
        <v>26</v>
      </c>
      <c r="C190" s="268" t="s">
        <v>299</v>
      </c>
      <c r="D190" s="97">
        <v>200</v>
      </c>
      <c r="E190" s="263" t="s">
        <v>146</v>
      </c>
      <c r="F190" s="257"/>
      <c r="G190" s="96">
        <v>300000</v>
      </c>
      <c r="H190" s="96"/>
      <c r="I190" s="96">
        <f>G190</f>
        <v>300000</v>
      </c>
    </row>
    <row r="191" spans="1:9" ht="12.75">
      <c r="A191" s="93" t="s">
        <v>218</v>
      </c>
      <c r="B191" s="94" t="s">
        <v>26</v>
      </c>
      <c r="C191" s="268" t="s">
        <v>299</v>
      </c>
      <c r="D191" s="97">
        <v>400</v>
      </c>
      <c r="E191" s="358" t="s">
        <v>247</v>
      </c>
      <c r="F191" s="359"/>
      <c r="G191" s="96"/>
      <c r="H191" s="96"/>
      <c r="I191" s="96">
        <f>G191</f>
        <v>0</v>
      </c>
    </row>
    <row r="192" spans="1:9" ht="12.75">
      <c r="A192" s="93"/>
      <c r="B192" s="94"/>
      <c r="C192" s="268"/>
      <c r="D192" s="95"/>
      <c r="E192" s="362" t="s">
        <v>552</v>
      </c>
      <c r="F192" s="359"/>
      <c r="G192" s="96"/>
      <c r="H192" s="96"/>
      <c r="I192" s="96"/>
    </row>
    <row r="193" spans="1:9" ht="12.75">
      <c r="A193" s="93"/>
      <c r="B193" s="94"/>
      <c r="C193" s="268"/>
      <c r="D193" s="95"/>
      <c r="E193" s="362" t="s">
        <v>553</v>
      </c>
      <c r="F193" s="359"/>
      <c r="G193" s="96"/>
      <c r="H193" s="96"/>
      <c r="I193" s="96"/>
    </row>
    <row r="194" spans="1:9" ht="12.75">
      <c r="A194" s="93"/>
      <c r="B194" s="94"/>
      <c r="C194" s="268"/>
      <c r="D194" s="95"/>
      <c r="E194" s="362" t="s">
        <v>554</v>
      </c>
      <c r="F194" s="359"/>
      <c r="G194" s="96"/>
      <c r="H194" s="96"/>
      <c r="I194" s="96"/>
    </row>
    <row r="195" spans="1:9" ht="12.75">
      <c r="A195" s="93"/>
      <c r="B195" s="94"/>
      <c r="C195" s="268"/>
      <c r="D195" s="95"/>
      <c r="E195" s="362" t="s">
        <v>555</v>
      </c>
      <c r="F195" s="359"/>
      <c r="G195" s="96"/>
      <c r="H195" s="96"/>
      <c r="I195" s="96"/>
    </row>
    <row r="196" spans="1:10" ht="15.75">
      <c r="A196" s="93" t="s">
        <v>218</v>
      </c>
      <c r="B196" s="345" t="s">
        <v>28</v>
      </c>
      <c r="C196" s="353"/>
      <c r="D196" s="94"/>
      <c r="E196" s="382" t="s">
        <v>29</v>
      </c>
      <c r="F196" s="341">
        <f>I196</f>
        <v>16077058.74</v>
      </c>
      <c r="G196" s="269">
        <f>G197+G199+G210+G228+G235+G242+G244+G252</f>
        <v>1270868</v>
      </c>
      <c r="H196" s="269">
        <f>H199+H210+H235+H228+H240+H244+H254+H256</f>
        <v>14806190.74</v>
      </c>
      <c r="I196" s="269">
        <f>G196+H196</f>
        <v>16077058.74</v>
      </c>
      <c r="J196" s="261"/>
    </row>
    <row r="197" spans="1:9" ht="25.5">
      <c r="A197" s="93" t="s">
        <v>218</v>
      </c>
      <c r="B197" s="94" t="s">
        <v>28</v>
      </c>
      <c r="C197" s="353" t="s">
        <v>300</v>
      </c>
      <c r="D197" s="94"/>
      <c r="E197" s="382" t="s">
        <v>285</v>
      </c>
      <c r="F197" s="257"/>
      <c r="G197" s="96">
        <f>G198</f>
        <v>0</v>
      </c>
      <c r="H197" s="269"/>
      <c r="I197" s="96">
        <f>G197</f>
        <v>0</v>
      </c>
    </row>
    <row r="198" spans="1:9" ht="12.75">
      <c r="A198" s="93" t="s">
        <v>218</v>
      </c>
      <c r="B198" s="94" t="s">
        <v>28</v>
      </c>
      <c r="C198" s="353" t="s">
        <v>300</v>
      </c>
      <c r="D198" s="97">
        <v>200</v>
      </c>
      <c r="E198" s="263" t="s">
        <v>146</v>
      </c>
      <c r="F198" s="257"/>
      <c r="G198" s="96"/>
      <c r="H198" s="269"/>
      <c r="I198" s="96">
        <f>G198</f>
        <v>0</v>
      </c>
    </row>
    <row r="199" spans="1:9" ht="12.75">
      <c r="A199" s="93" t="s">
        <v>218</v>
      </c>
      <c r="B199" s="94" t="s">
        <v>28</v>
      </c>
      <c r="C199" s="266" t="s">
        <v>253</v>
      </c>
      <c r="D199" s="97"/>
      <c r="E199" s="263" t="s">
        <v>144</v>
      </c>
      <c r="F199" s="257"/>
      <c r="G199" s="96"/>
      <c r="H199" s="96">
        <f>H200+H209</f>
        <v>4795000</v>
      </c>
      <c r="I199" s="96">
        <f>I200+I209</f>
        <v>4795000</v>
      </c>
    </row>
    <row r="200" spans="1:9" ht="12.75">
      <c r="A200" s="93" t="s">
        <v>218</v>
      </c>
      <c r="B200" s="94" t="s">
        <v>28</v>
      </c>
      <c r="C200" s="266" t="s">
        <v>253</v>
      </c>
      <c r="D200" s="97">
        <v>200</v>
      </c>
      <c r="E200" s="263" t="s">
        <v>146</v>
      </c>
      <c r="F200" s="257"/>
      <c r="G200" s="96"/>
      <c r="H200" s="96">
        <f>SUM(F201:F209)</f>
        <v>4775000</v>
      </c>
      <c r="I200" s="96">
        <f>SUM(G200+H200)</f>
        <v>4775000</v>
      </c>
    </row>
    <row r="201" spans="1:9" ht="12.75">
      <c r="A201" s="301" t="s">
        <v>490</v>
      </c>
      <c r="B201" s="302"/>
      <c r="C201" s="302"/>
      <c r="D201" s="303"/>
      <c r="E201" s="262" t="s">
        <v>530</v>
      </c>
      <c r="F201" s="257">
        <v>3000000</v>
      </c>
      <c r="G201" s="96"/>
      <c r="H201" s="96"/>
      <c r="I201" s="96"/>
    </row>
    <row r="202" spans="1:9" ht="12.75">
      <c r="A202" s="304"/>
      <c r="B202" s="305"/>
      <c r="C202" s="305"/>
      <c r="D202" s="306"/>
      <c r="E202" s="262" t="s">
        <v>529</v>
      </c>
      <c r="F202" s="257">
        <v>300000</v>
      </c>
      <c r="G202" s="96"/>
      <c r="H202" s="96"/>
      <c r="I202" s="96"/>
    </row>
    <row r="203" spans="1:9" ht="12.75">
      <c r="A203" s="304"/>
      <c r="B203" s="305"/>
      <c r="C203" s="305"/>
      <c r="D203" s="306"/>
      <c r="E203" s="262" t="s">
        <v>566</v>
      </c>
      <c r="F203" s="257">
        <v>400000</v>
      </c>
      <c r="G203" s="96"/>
      <c r="H203" s="96"/>
      <c r="I203" s="96"/>
    </row>
    <row r="204" spans="1:9" ht="12.75">
      <c r="A204" s="304"/>
      <c r="B204" s="305"/>
      <c r="C204" s="305"/>
      <c r="D204" s="306"/>
      <c r="E204" s="262" t="s">
        <v>559</v>
      </c>
      <c r="F204" s="257">
        <v>75000</v>
      </c>
      <c r="G204" s="96"/>
      <c r="H204" s="96"/>
      <c r="I204" s="96"/>
    </row>
    <row r="205" spans="1:9" ht="12.75">
      <c r="A205" s="304"/>
      <c r="B205" s="305"/>
      <c r="C205" s="305"/>
      <c r="D205" s="306"/>
      <c r="E205" s="262" t="s">
        <v>560</v>
      </c>
      <c r="F205" s="257">
        <v>300000</v>
      </c>
      <c r="G205" s="96"/>
      <c r="H205" s="96"/>
      <c r="I205" s="96"/>
    </row>
    <row r="206" spans="1:9" ht="12.75">
      <c r="A206" s="304"/>
      <c r="B206" s="305"/>
      <c r="C206" s="305"/>
      <c r="D206" s="306"/>
      <c r="E206" s="262" t="s">
        <v>562</v>
      </c>
      <c r="F206" s="257">
        <v>130000</v>
      </c>
      <c r="G206" s="96"/>
      <c r="H206" s="96"/>
      <c r="I206" s="96"/>
    </row>
    <row r="207" spans="1:9" ht="12.75">
      <c r="A207" s="304"/>
      <c r="B207" s="305"/>
      <c r="C207" s="305"/>
      <c r="D207" s="306"/>
      <c r="E207" s="262" t="s">
        <v>561</v>
      </c>
      <c r="F207" s="257">
        <v>450000</v>
      </c>
      <c r="G207" s="96"/>
      <c r="H207" s="96"/>
      <c r="I207" s="96"/>
    </row>
    <row r="208" spans="1:9" ht="12.75">
      <c r="A208" s="307"/>
      <c r="B208" s="308"/>
      <c r="C208" s="308"/>
      <c r="D208" s="309"/>
      <c r="E208" s="262" t="s">
        <v>563</v>
      </c>
      <c r="F208" s="257">
        <v>100000</v>
      </c>
      <c r="G208" s="96"/>
      <c r="H208" s="96"/>
      <c r="I208" s="96"/>
    </row>
    <row r="209" spans="1:9" ht="12.75">
      <c r="A209" s="93" t="s">
        <v>218</v>
      </c>
      <c r="B209" s="94" t="s">
        <v>28</v>
      </c>
      <c r="C209" s="266" t="s">
        <v>253</v>
      </c>
      <c r="D209" s="97">
        <v>800</v>
      </c>
      <c r="E209" s="262" t="s">
        <v>101</v>
      </c>
      <c r="F209" s="257">
        <v>20000</v>
      </c>
      <c r="G209" s="96"/>
      <c r="H209" s="96">
        <f>5000+15000</f>
        <v>20000</v>
      </c>
      <c r="I209" s="96">
        <f>H209</f>
        <v>20000</v>
      </c>
    </row>
    <row r="210" spans="1:9" ht="12.75">
      <c r="A210" s="93" t="s">
        <v>218</v>
      </c>
      <c r="B210" s="94" t="s">
        <v>28</v>
      </c>
      <c r="C210" s="266" t="s">
        <v>254</v>
      </c>
      <c r="D210" s="97"/>
      <c r="E210" s="263" t="s">
        <v>147</v>
      </c>
      <c r="F210" s="257">
        <f>I210</f>
        <v>5724790.74</v>
      </c>
      <c r="G210" s="96"/>
      <c r="H210" s="96">
        <f>H211</f>
        <v>5724790.74</v>
      </c>
      <c r="I210" s="96">
        <f>SUM(G210+H210)</f>
        <v>5724790.74</v>
      </c>
    </row>
    <row r="211" spans="1:9" ht="12.75">
      <c r="A211" s="93" t="s">
        <v>218</v>
      </c>
      <c r="B211" s="94" t="s">
        <v>28</v>
      </c>
      <c r="C211" s="266" t="s">
        <v>254</v>
      </c>
      <c r="D211" s="97">
        <v>200</v>
      </c>
      <c r="E211" s="263" t="s">
        <v>146</v>
      </c>
      <c r="F211" s="257"/>
      <c r="G211" s="96"/>
      <c r="H211" s="96">
        <f>SUM(F212:F227)</f>
        <v>5724790.74</v>
      </c>
      <c r="I211" s="96">
        <f>SUM(G211+H211)</f>
        <v>5724790.74</v>
      </c>
    </row>
    <row r="212" spans="1:9" ht="12.75">
      <c r="A212" s="301" t="s">
        <v>490</v>
      </c>
      <c r="B212" s="302"/>
      <c r="C212" s="302"/>
      <c r="D212" s="303"/>
      <c r="E212" s="262" t="s">
        <v>548</v>
      </c>
      <c r="F212" s="257">
        <v>3100000</v>
      </c>
      <c r="G212" s="96"/>
      <c r="H212" s="96"/>
      <c r="I212" s="96"/>
    </row>
    <row r="213" spans="1:9" ht="12.75">
      <c r="A213" s="304"/>
      <c r="B213" s="305"/>
      <c r="C213" s="305"/>
      <c r="D213" s="306"/>
      <c r="E213" s="348" t="s">
        <v>576</v>
      </c>
      <c r="F213" s="257">
        <v>500000</v>
      </c>
      <c r="G213" s="96"/>
      <c r="H213" s="96"/>
      <c r="I213" s="96"/>
    </row>
    <row r="214" spans="1:9" ht="12.75">
      <c r="A214" s="304"/>
      <c r="B214" s="305"/>
      <c r="C214" s="305"/>
      <c r="D214" s="306"/>
      <c r="E214" s="348" t="s">
        <v>558</v>
      </c>
      <c r="F214" s="257">
        <v>75000</v>
      </c>
      <c r="G214" s="96"/>
      <c r="H214" s="96"/>
      <c r="I214" s="96"/>
    </row>
    <row r="215" spans="1:9" ht="12.75">
      <c r="A215" s="304"/>
      <c r="B215" s="305"/>
      <c r="C215" s="305"/>
      <c r="D215" s="306"/>
      <c r="E215" s="262" t="s">
        <v>602</v>
      </c>
      <c r="F215" s="257">
        <v>400000</v>
      </c>
      <c r="G215" s="96"/>
      <c r="H215" s="96"/>
      <c r="I215" s="96"/>
    </row>
    <row r="216" spans="1:9" ht="12.75">
      <c r="A216" s="304"/>
      <c r="B216" s="305"/>
      <c r="C216" s="305"/>
      <c r="D216" s="306"/>
      <c r="E216" s="262" t="s">
        <v>607</v>
      </c>
      <c r="F216" s="257">
        <v>108000</v>
      </c>
      <c r="G216" s="96"/>
      <c r="H216" s="96"/>
      <c r="I216" s="96"/>
    </row>
    <row r="217" spans="1:9" ht="12.75">
      <c r="A217" s="304"/>
      <c r="B217" s="305"/>
      <c r="C217" s="305"/>
      <c r="D217" s="306"/>
      <c r="E217" s="262" t="s">
        <v>603</v>
      </c>
      <c r="F217" s="257">
        <f>499790.74+128000</f>
        <v>627790.74</v>
      </c>
      <c r="G217" s="96"/>
      <c r="H217" s="96"/>
      <c r="I217" s="96"/>
    </row>
    <row r="218" spans="1:9" ht="12.75">
      <c r="A218" s="304"/>
      <c r="B218" s="305"/>
      <c r="C218" s="305"/>
      <c r="D218" s="306"/>
      <c r="E218" s="262" t="s">
        <v>612</v>
      </c>
      <c r="F218" s="257">
        <v>90000</v>
      </c>
      <c r="G218" s="96"/>
      <c r="H218" s="96"/>
      <c r="I218" s="96"/>
    </row>
    <row r="219" spans="1:9" ht="12.75">
      <c r="A219" s="304"/>
      <c r="B219" s="305"/>
      <c r="C219" s="305"/>
      <c r="D219" s="306"/>
      <c r="E219" s="262" t="s">
        <v>604</v>
      </c>
      <c r="F219" s="257">
        <v>30000</v>
      </c>
      <c r="G219" s="96"/>
      <c r="H219" s="96"/>
      <c r="I219" s="96"/>
    </row>
    <row r="220" spans="1:9" ht="12.75">
      <c r="A220" s="304"/>
      <c r="B220" s="305"/>
      <c r="C220" s="305"/>
      <c r="D220" s="306"/>
      <c r="E220" s="262" t="s">
        <v>585</v>
      </c>
      <c r="F220" s="257">
        <v>344000</v>
      </c>
      <c r="G220" s="96"/>
      <c r="H220" s="96"/>
      <c r="I220" s="96"/>
    </row>
    <row r="221" spans="1:9" ht="12.75">
      <c r="A221" s="304"/>
      <c r="B221" s="305"/>
      <c r="C221" s="305"/>
      <c r="D221" s="306"/>
      <c r="E221" s="262" t="s">
        <v>600</v>
      </c>
      <c r="F221" s="257">
        <v>200000</v>
      </c>
      <c r="G221" s="96"/>
      <c r="H221" s="96"/>
      <c r="I221" s="96"/>
    </row>
    <row r="222" spans="1:9" ht="25.5">
      <c r="A222" s="304"/>
      <c r="B222" s="305"/>
      <c r="C222" s="305"/>
      <c r="D222" s="306"/>
      <c r="E222" s="262" t="s">
        <v>595</v>
      </c>
      <c r="F222" s="257">
        <v>30000</v>
      </c>
      <c r="G222" s="96"/>
      <c r="H222" s="96"/>
      <c r="I222" s="96"/>
    </row>
    <row r="223" spans="1:9" ht="12.75">
      <c r="A223" s="304"/>
      <c r="B223" s="305"/>
      <c r="C223" s="305"/>
      <c r="D223" s="306"/>
      <c r="E223" s="262" t="s">
        <v>599</v>
      </c>
      <c r="F223" s="257">
        <v>150000</v>
      </c>
      <c r="G223" s="96"/>
      <c r="H223" s="96"/>
      <c r="I223" s="96"/>
    </row>
    <row r="224" spans="1:9" ht="12.75">
      <c r="A224" s="304"/>
      <c r="B224" s="305"/>
      <c r="C224" s="305"/>
      <c r="D224" s="306"/>
      <c r="E224" s="262" t="s">
        <v>663</v>
      </c>
      <c r="F224" s="257">
        <v>40000</v>
      </c>
      <c r="G224" s="96"/>
      <c r="H224" s="96"/>
      <c r="I224" s="96"/>
    </row>
    <row r="225" spans="1:9" ht="12.75">
      <c r="A225" s="304"/>
      <c r="B225" s="305"/>
      <c r="C225" s="305"/>
      <c r="D225" s="306"/>
      <c r="E225" s="262" t="s">
        <v>517</v>
      </c>
      <c r="F225" s="257">
        <v>20000</v>
      </c>
      <c r="G225" s="96"/>
      <c r="H225" s="96"/>
      <c r="I225" s="96"/>
    </row>
    <row r="226" spans="1:9" ht="12.75">
      <c r="A226" s="304"/>
      <c r="B226" s="305"/>
      <c r="C226" s="305"/>
      <c r="D226" s="306"/>
      <c r="E226" s="262" t="s">
        <v>515</v>
      </c>
      <c r="F226" s="257">
        <v>10000</v>
      </c>
      <c r="G226" s="96"/>
      <c r="H226" s="96"/>
      <c r="I226" s="96"/>
    </row>
    <row r="227" spans="1:9" ht="12.75">
      <c r="A227" s="307"/>
      <c r="B227" s="308"/>
      <c r="C227" s="308"/>
      <c r="D227" s="309"/>
      <c r="E227" s="262" t="s">
        <v>516</v>
      </c>
      <c r="F227" s="257"/>
      <c r="G227" s="96"/>
      <c r="H227" s="96"/>
      <c r="I227" s="96"/>
    </row>
    <row r="228" spans="1:9" ht="25.5">
      <c r="A228" s="93" t="s">
        <v>218</v>
      </c>
      <c r="B228" s="94" t="s">
        <v>28</v>
      </c>
      <c r="C228" s="266" t="s">
        <v>282</v>
      </c>
      <c r="D228" s="97"/>
      <c r="E228" s="263" t="s">
        <v>149</v>
      </c>
      <c r="F228" s="257">
        <f>I228</f>
        <v>540000</v>
      </c>
      <c r="G228" s="96">
        <f>G229</f>
        <v>0</v>
      </c>
      <c r="H228" s="96">
        <f>H229</f>
        <v>540000</v>
      </c>
      <c r="I228" s="96">
        <f>H228</f>
        <v>540000</v>
      </c>
    </row>
    <row r="229" spans="1:9" ht="12.75">
      <c r="A229" s="93" t="s">
        <v>218</v>
      </c>
      <c r="B229" s="94" t="s">
        <v>28</v>
      </c>
      <c r="C229" s="266" t="s">
        <v>282</v>
      </c>
      <c r="D229" s="97">
        <v>200</v>
      </c>
      <c r="E229" s="263" t="s">
        <v>146</v>
      </c>
      <c r="F229" s="257"/>
      <c r="G229" s="96">
        <v>0</v>
      </c>
      <c r="H229" s="96">
        <f>SUM(F230:F234)</f>
        <v>540000</v>
      </c>
      <c r="I229" s="96">
        <f>H229</f>
        <v>540000</v>
      </c>
    </row>
    <row r="230" spans="1:9" ht="12.75" customHeight="1">
      <c r="A230" s="301" t="s">
        <v>490</v>
      </c>
      <c r="B230" s="302"/>
      <c r="C230" s="302"/>
      <c r="D230" s="303"/>
      <c r="E230" s="262" t="s">
        <v>601</v>
      </c>
      <c r="F230" s="257">
        <v>300000</v>
      </c>
      <c r="G230" s="96"/>
      <c r="H230" s="96"/>
      <c r="I230" s="96"/>
    </row>
    <row r="231" spans="1:9" ht="12.75">
      <c r="A231" s="304"/>
      <c r="B231" s="305"/>
      <c r="C231" s="305"/>
      <c r="D231" s="306"/>
      <c r="E231" s="262" t="s">
        <v>536</v>
      </c>
      <c r="F231" s="257">
        <v>170000</v>
      </c>
      <c r="G231" s="96"/>
      <c r="H231" s="96"/>
      <c r="I231" s="96"/>
    </row>
    <row r="232" spans="1:9" ht="12.75">
      <c r="A232" s="307"/>
      <c r="B232" s="308"/>
      <c r="C232" s="308"/>
      <c r="D232" s="309"/>
      <c r="E232" s="262" t="s">
        <v>617</v>
      </c>
      <c r="F232" s="96">
        <v>40000</v>
      </c>
      <c r="G232" s="96"/>
      <c r="H232" s="96"/>
      <c r="I232" s="96"/>
    </row>
    <row r="233" spans="1:9" ht="12.75">
      <c r="A233" s="271"/>
      <c r="B233" s="272"/>
      <c r="C233" s="272"/>
      <c r="D233" s="273"/>
      <c r="E233" s="262" t="s">
        <v>517</v>
      </c>
      <c r="F233" s="96">
        <v>20000</v>
      </c>
      <c r="G233" s="96"/>
      <c r="H233" s="96"/>
      <c r="I233" s="96"/>
    </row>
    <row r="234" spans="1:9" ht="12.75">
      <c r="A234" s="271"/>
      <c r="B234" s="272"/>
      <c r="C234" s="272"/>
      <c r="D234" s="273"/>
      <c r="E234" s="262" t="s">
        <v>515</v>
      </c>
      <c r="F234" s="96">
        <v>10000</v>
      </c>
      <c r="G234" s="96"/>
      <c r="H234" s="96"/>
      <c r="I234" s="96"/>
    </row>
    <row r="235" spans="1:9" ht="12.75">
      <c r="A235" s="93" t="s">
        <v>218</v>
      </c>
      <c r="B235" s="94" t="s">
        <v>28</v>
      </c>
      <c r="C235" s="266" t="s">
        <v>255</v>
      </c>
      <c r="D235" s="97"/>
      <c r="E235" s="263" t="s">
        <v>155</v>
      </c>
      <c r="F235" s="257">
        <f>I235</f>
        <v>1382200</v>
      </c>
      <c r="G235" s="96"/>
      <c r="H235" s="96">
        <f>H236</f>
        <v>1382200</v>
      </c>
      <c r="I235" s="96">
        <f>I236</f>
        <v>1382200</v>
      </c>
    </row>
    <row r="236" spans="1:9" ht="12.75">
      <c r="A236" s="93" t="s">
        <v>218</v>
      </c>
      <c r="B236" s="94" t="s">
        <v>28</v>
      </c>
      <c r="C236" s="266" t="s">
        <v>255</v>
      </c>
      <c r="D236" s="97">
        <v>200</v>
      </c>
      <c r="E236" s="263" t="s">
        <v>146</v>
      </c>
      <c r="F236" s="257"/>
      <c r="G236" s="96"/>
      <c r="H236" s="96">
        <f>SUM(F237:F239)</f>
        <v>1382200</v>
      </c>
      <c r="I236" s="96">
        <f>SUM(G236+H236)</f>
        <v>1382200</v>
      </c>
    </row>
    <row r="237" spans="1:9" ht="12.75">
      <c r="A237" s="301" t="s">
        <v>490</v>
      </c>
      <c r="B237" s="302"/>
      <c r="C237" s="303"/>
      <c r="D237" s="95"/>
      <c r="E237" s="262" t="s">
        <v>556</v>
      </c>
      <c r="F237" s="257">
        <v>850000</v>
      </c>
      <c r="G237" s="96"/>
      <c r="H237" s="96"/>
      <c r="I237" s="96"/>
    </row>
    <row r="238" spans="1:9" ht="12.75">
      <c r="A238" s="304"/>
      <c r="B238" s="305"/>
      <c r="C238" s="306"/>
      <c r="D238" s="95"/>
      <c r="E238" s="262" t="s">
        <v>537</v>
      </c>
      <c r="F238" s="257">
        <v>500000</v>
      </c>
      <c r="G238" s="96"/>
      <c r="H238" s="96"/>
      <c r="I238" s="96"/>
    </row>
    <row r="239" spans="1:9" ht="12.75">
      <c r="A239" s="307"/>
      <c r="B239" s="308"/>
      <c r="C239" s="309"/>
      <c r="D239" s="95"/>
      <c r="E239" s="262" t="s">
        <v>557</v>
      </c>
      <c r="F239" s="257">
        <v>32200</v>
      </c>
      <c r="G239" s="96"/>
      <c r="H239" s="96"/>
      <c r="I239" s="96"/>
    </row>
    <row r="240" spans="1:9" ht="12.75">
      <c r="A240" s="93" t="s">
        <v>218</v>
      </c>
      <c r="B240" s="94" t="s">
        <v>28</v>
      </c>
      <c r="C240" s="266" t="s">
        <v>280</v>
      </c>
      <c r="D240" s="95"/>
      <c r="E240" s="264" t="s">
        <v>281</v>
      </c>
      <c r="F240" s="257">
        <f>I240</f>
        <v>65000</v>
      </c>
      <c r="G240" s="96"/>
      <c r="H240" s="96">
        <f>H241</f>
        <v>65000</v>
      </c>
      <c r="I240" s="96">
        <f>H240</f>
        <v>65000</v>
      </c>
    </row>
    <row r="241" spans="1:9" ht="12.75">
      <c r="A241" s="93" t="s">
        <v>218</v>
      </c>
      <c r="B241" s="94" t="s">
        <v>28</v>
      </c>
      <c r="C241" s="266" t="s">
        <v>280</v>
      </c>
      <c r="D241" s="97">
        <v>200</v>
      </c>
      <c r="E241" s="263" t="s">
        <v>146</v>
      </c>
      <c r="F241" s="257"/>
      <c r="G241" s="96"/>
      <c r="H241" s="96">
        <v>65000</v>
      </c>
      <c r="I241" s="96">
        <f>H241</f>
        <v>65000</v>
      </c>
    </row>
    <row r="242" spans="1:9" ht="12.75">
      <c r="A242" s="93" t="s">
        <v>218</v>
      </c>
      <c r="B242" s="94" t="s">
        <v>28</v>
      </c>
      <c r="C242" s="266" t="s">
        <v>286</v>
      </c>
      <c r="D242" s="95"/>
      <c r="E242" s="263" t="s">
        <v>287</v>
      </c>
      <c r="F242" s="257"/>
      <c r="G242" s="96">
        <f>G243</f>
        <v>1270868</v>
      </c>
      <c r="H242" s="96"/>
      <c r="I242" s="96">
        <f>G242</f>
        <v>1270868</v>
      </c>
    </row>
    <row r="243" spans="1:9" ht="12.75">
      <c r="A243" s="93" t="s">
        <v>218</v>
      </c>
      <c r="B243" s="94" t="s">
        <v>28</v>
      </c>
      <c r="C243" s="266" t="s">
        <v>286</v>
      </c>
      <c r="D243" s="97">
        <v>200</v>
      </c>
      <c r="E243" s="263" t="s">
        <v>146</v>
      </c>
      <c r="F243" s="257"/>
      <c r="G243" s="96">
        <v>1270868</v>
      </c>
      <c r="H243" s="96"/>
      <c r="I243" s="96">
        <f>G243</f>
        <v>1270868</v>
      </c>
    </row>
    <row r="244" spans="1:9" ht="12.75">
      <c r="A244" s="93" t="s">
        <v>218</v>
      </c>
      <c r="B244" s="94" t="s">
        <v>28</v>
      </c>
      <c r="C244" s="349" t="s">
        <v>209</v>
      </c>
      <c r="D244" s="95"/>
      <c r="E244" s="263" t="s">
        <v>208</v>
      </c>
      <c r="F244" s="257"/>
      <c r="G244" s="96">
        <f>G245</f>
        <v>0</v>
      </c>
      <c r="H244" s="96">
        <f>SUM(H246:H251)</f>
        <v>415000</v>
      </c>
      <c r="I244" s="96">
        <f>G244+H244</f>
        <v>415000</v>
      </c>
    </row>
    <row r="245" spans="1:9" ht="12.75">
      <c r="A245" s="93" t="s">
        <v>218</v>
      </c>
      <c r="B245" s="94" t="s">
        <v>28</v>
      </c>
      <c r="C245" s="349" t="s">
        <v>209</v>
      </c>
      <c r="D245" s="95">
        <v>200</v>
      </c>
      <c r="E245" s="263" t="s">
        <v>146</v>
      </c>
      <c r="F245" s="257"/>
      <c r="G245" s="96"/>
      <c r="H245" s="96"/>
      <c r="I245" s="96">
        <f>G245+H245</f>
        <v>0</v>
      </c>
    </row>
    <row r="246" spans="1:9" ht="12.75">
      <c r="A246" s="93"/>
      <c r="B246" s="94"/>
      <c r="C246" s="349"/>
      <c r="D246" s="95"/>
      <c r="E246" s="355" t="s">
        <v>621</v>
      </c>
      <c r="F246" s="354">
        <v>3247093</v>
      </c>
      <c r="G246" s="96"/>
      <c r="H246" s="96">
        <v>165000</v>
      </c>
      <c r="I246" s="96"/>
    </row>
    <row r="247" spans="1:9" ht="12.75">
      <c r="A247" s="93"/>
      <c r="B247" s="94"/>
      <c r="C247" s="349"/>
      <c r="D247" s="95"/>
      <c r="E247" s="262" t="s">
        <v>519</v>
      </c>
      <c r="F247" s="257"/>
      <c r="G247" s="96"/>
      <c r="H247" s="96"/>
      <c r="I247" s="96"/>
    </row>
    <row r="248" spans="1:9" ht="12.75">
      <c r="A248" s="93"/>
      <c r="B248" s="94"/>
      <c r="C248" s="349"/>
      <c r="D248" s="95"/>
      <c r="E248" s="355" t="s">
        <v>622</v>
      </c>
      <c r="F248" s="354">
        <v>2600000</v>
      </c>
      <c r="G248" s="96"/>
      <c r="H248" s="96">
        <v>150000</v>
      </c>
      <c r="I248" s="96"/>
    </row>
    <row r="249" spans="1:9" ht="12.75">
      <c r="A249" s="93"/>
      <c r="B249" s="94"/>
      <c r="C249" s="349"/>
      <c r="D249" s="95"/>
      <c r="E249" s="262" t="s">
        <v>519</v>
      </c>
      <c r="F249" s="257"/>
      <c r="G249" s="96"/>
      <c r="H249" s="96"/>
      <c r="I249" s="96"/>
    </row>
    <row r="250" spans="1:9" ht="12.75">
      <c r="A250" s="93"/>
      <c r="B250" s="94"/>
      <c r="C250" s="349"/>
      <c r="D250" s="95"/>
      <c r="E250" s="355" t="s">
        <v>623</v>
      </c>
      <c r="F250" s="354">
        <v>1600000</v>
      </c>
      <c r="G250" s="96"/>
      <c r="H250" s="96">
        <v>100000</v>
      </c>
      <c r="I250" s="96"/>
    </row>
    <row r="251" spans="1:9" ht="12.75">
      <c r="A251" s="93"/>
      <c r="B251" s="94"/>
      <c r="C251" s="349"/>
      <c r="D251" s="95"/>
      <c r="E251" s="262" t="s">
        <v>519</v>
      </c>
      <c r="F251" s="257"/>
      <c r="G251" s="96"/>
      <c r="H251" s="96"/>
      <c r="I251" s="96"/>
    </row>
    <row r="252" spans="1:9" ht="25.5">
      <c r="A252" s="93" t="s">
        <v>218</v>
      </c>
      <c r="B252" s="94" t="s">
        <v>28</v>
      </c>
      <c r="C252" s="349" t="s">
        <v>325</v>
      </c>
      <c r="D252" s="95"/>
      <c r="E252" s="263" t="s">
        <v>312</v>
      </c>
      <c r="F252" s="257"/>
      <c r="G252" s="96">
        <f>G253</f>
        <v>0</v>
      </c>
      <c r="H252" s="96"/>
      <c r="I252" s="96">
        <f>I253</f>
        <v>0</v>
      </c>
    </row>
    <row r="253" spans="1:9" ht="12.75">
      <c r="A253" s="93" t="s">
        <v>218</v>
      </c>
      <c r="B253" s="94" t="s">
        <v>28</v>
      </c>
      <c r="C253" s="349" t="s">
        <v>325</v>
      </c>
      <c r="D253" s="95">
        <v>200</v>
      </c>
      <c r="E253" s="263" t="s">
        <v>146</v>
      </c>
      <c r="F253" s="257"/>
      <c r="G253" s="96"/>
      <c r="H253" s="96"/>
      <c r="I253" s="96">
        <f>G253</f>
        <v>0</v>
      </c>
    </row>
    <row r="254" spans="1:9" ht="25.5">
      <c r="A254" s="93" t="s">
        <v>218</v>
      </c>
      <c r="B254" s="94" t="s">
        <v>28</v>
      </c>
      <c r="C254" s="349" t="s">
        <v>326</v>
      </c>
      <c r="D254" s="95"/>
      <c r="E254" s="263" t="s">
        <v>313</v>
      </c>
      <c r="F254" s="257"/>
      <c r="G254" s="96"/>
      <c r="H254" s="96">
        <f>H255</f>
        <v>0</v>
      </c>
      <c r="I254" s="96">
        <f>H254</f>
        <v>0</v>
      </c>
    </row>
    <row r="255" spans="1:9" ht="12.75">
      <c r="A255" s="93" t="s">
        <v>218</v>
      </c>
      <c r="B255" s="94" t="s">
        <v>28</v>
      </c>
      <c r="C255" s="349" t="s">
        <v>326</v>
      </c>
      <c r="D255" s="95">
        <v>200</v>
      </c>
      <c r="E255" s="263" t="s">
        <v>146</v>
      </c>
      <c r="F255" s="257"/>
      <c r="G255" s="96"/>
      <c r="H255" s="96"/>
      <c r="I255" s="96">
        <f>H255</f>
        <v>0</v>
      </c>
    </row>
    <row r="256" spans="1:9" ht="12.75">
      <c r="A256" s="93" t="s">
        <v>218</v>
      </c>
      <c r="B256" s="94" t="s">
        <v>28</v>
      </c>
      <c r="C256" s="349" t="s">
        <v>319</v>
      </c>
      <c r="D256" s="95"/>
      <c r="E256" s="263" t="s">
        <v>613</v>
      </c>
      <c r="F256" s="354">
        <f>I256</f>
        <v>1884200</v>
      </c>
      <c r="G256" s="96"/>
      <c r="H256" s="96">
        <f>H257</f>
        <v>1884200</v>
      </c>
      <c r="I256" s="96">
        <f>I257</f>
        <v>1884200</v>
      </c>
    </row>
    <row r="257" spans="1:9" ht="12.75">
      <c r="A257" s="93" t="s">
        <v>218</v>
      </c>
      <c r="B257" s="94" t="s">
        <v>28</v>
      </c>
      <c r="C257" s="349" t="s">
        <v>319</v>
      </c>
      <c r="D257" s="95">
        <v>200</v>
      </c>
      <c r="E257" s="263" t="s">
        <v>321</v>
      </c>
      <c r="F257" s="257"/>
      <c r="G257" s="96"/>
      <c r="H257" s="96">
        <f>SUM(F258:F266)</f>
        <v>1884200</v>
      </c>
      <c r="I257" s="96">
        <f>H257</f>
        <v>1884200</v>
      </c>
    </row>
    <row r="258" spans="1:9" ht="12.75">
      <c r="A258" s="301" t="s">
        <v>490</v>
      </c>
      <c r="B258" s="302"/>
      <c r="C258" s="302"/>
      <c r="D258" s="303"/>
      <c r="E258" s="355" t="s">
        <v>618</v>
      </c>
      <c r="F258" s="354">
        <v>360000</v>
      </c>
      <c r="G258" s="96"/>
      <c r="H258" s="96"/>
      <c r="I258" s="96"/>
    </row>
    <row r="259" spans="1:9" ht="12.75">
      <c r="A259" s="304"/>
      <c r="B259" s="305"/>
      <c r="C259" s="305"/>
      <c r="D259" s="306"/>
      <c r="E259" s="262" t="s">
        <v>616</v>
      </c>
      <c r="F259" s="257">
        <f>1200000*10%</f>
        <v>120000</v>
      </c>
      <c r="G259" s="96"/>
      <c r="H259" s="96"/>
      <c r="I259" s="96"/>
    </row>
    <row r="260" spans="1:9" ht="12.75">
      <c r="A260" s="304"/>
      <c r="B260" s="305"/>
      <c r="C260" s="305"/>
      <c r="D260" s="306"/>
      <c r="E260" s="262" t="s">
        <v>519</v>
      </c>
      <c r="F260" s="257">
        <f>1200000*2.14%</f>
        <v>25680.000000000004</v>
      </c>
      <c r="G260" s="96"/>
      <c r="H260" s="96"/>
      <c r="I260" s="96"/>
    </row>
    <row r="261" spans="1:9" ht="25.5">
      <c r="A261" s="304"/>
      <c r="B261" s="305"/>
      <c r="C261" s="305"/>
      <c r="D261" s="306"/>
      <c r="E261" s="355" t="s">
        <v>619</v>
      </c>
      <c r="F261" s="354">
        <v>540000</v>
      </c>
      <c r="G261" s="96"/>
      <c r="H261" s="96"/>
      <c r="I261" s="96"/>
    </row>
    <row r="262" spans="1:9" ht="12.75">
      <c r="A262" s="304"/>
      <c r="B262" s="305"/>
      <c r="C262" s="305"/>
      <c r="D262" s="306"/>
      <c r="E262" s="262" t="s">
        <v>616</v>
      </c>
      <c r="F262" s="257">
        <v>180000</v>
      </c>
      <c r="G262" s="96"/>
      <c r="H262" s="96"/>
      <c r="I262" s="96"/>
    </row>
    <row r="263" spans="1:9" ht="12.75">
      <c r="A263" s="304"/>
      <c r="B263" s="305"/>
      <c r="C263" s="305"/>
      <c r="D263" s="306"/>
      <c r="E263" s="262" t="s">
        <v>519</v>
      </c>
      <c r="F263" s="257">
        <f>1800000*2.14%</f>
        <v>38520.00000000001</v>
      </c>
      <c r="G263" s="96"/>
      <c r="H263" s="96"/>
      <c r="I263" s="96"/>
    </row>
    <row r="264" spans="1:9" ht="25.5">
      <c r="A264" s="304"/>
      <c r="B264" s="305"/>
      <c r="C264" s="305"/>
      <c r="D264" s="306"/>
      <c r="E264" s="355" t="s">
        <v>620</v>
      </c>
      <c r="F264" s="354">
        <v>450000</v>
      </c>
      <c r="G264" s="96"/>
      <c r="H264" s="96"/>
      <c r="I264" s="96"/>
    </row>
    <row r="265" spans="1:9" ht="12.75">
      <c r="A265" s="304"/>
      <c r="B265" s="305"/>
      <c r="C265" s="305"/>
      <c r="D265" s="306"/>
      <c r="E265" s="262" t="s">
        <v>616</v>
      </c>
      <c r="F265" s="257">
        <v>140000</v>
      </c>
      <c r="G265" s="96"/>
      <c r="H265" s="96"/>
      <c r="I265" s="96"/>
    </row>
    <row r="266" spans="1:9" ht="12.75">
      <c r="A266" s="307"/>
      <c r="B266" s="308"/>
      <c r="C266" s="308"/>
      <c r="D266" s="309"/>
      <c r="E266" s="262" t="s">
        <v>519</v>
      </c>
      <c r="F266" s="257">
        <v>30000</v>
      </c>
      <c r="G266" s="96"/>
      <c r="H266" s="96"/>
      <c r="I266" s="96"/>
    </row>
    <row r="267" spans="1:9" ht="15.75">
      <c r="A267" s="93" t="s">
        <v>218</v>
      </c>
      <c r="B267" s="345" t="s">
        <v>30</v>
      </c>
      <c r="C267" s="266"/>
      <c r="D267" s="97"/>
      <c r="E267" s="264" t="s">
        <v>31</v>
      </c>
      <c r="F267" s="341">
        <f>I267</f>
        <v>8075205.38</v>
      </c>
      <c r="G267" s="269"/>
      <c r="H267" s="269">
        <f>H268</f>
        <v>8075205.38</v>
      </c>
      <c r="I267" s="269">
        <f>G267+H267</f>
        <v>8075205.38</v>
      </c>
    </row>
    <row r="268" spans="1:9" ht="12.75">
      <c r="A268" s="93" t="s">
        <v>218</v>
      </c>
      <c r="B268" s="94" t="s">
        <v>30</v>
      </c>
      <c r="C268" s="266" t="s">
        <v>256</v>
      </c>
      <c r="D268" s="97"/>
      <c r="E268" s="263"/>
      <c r="F268" s="257"/>
      <c r="G268" s="96"/>
      <c r="H268" s="96">
        <f>H269+H271+H286</f>
        <v>8075205.38</v>
      </c>
      <c r="I268" s="96">
        <f>I269+I271+I286</f>
        <v>8075205.38</v>
      </c>
    </row>
    <row r="269" spans="1:9" ht="25.5">
      <c r="A269" s="93" t="s">
        <v>218</v>
      </c>
      <c r="B269" s="94" t="s">
        <v>30</v>
      </c>
      <c r="C269" s="266" t="s">
        <v>256</v>
      </c>
      <c r="D269" s="97">
        <v>100</v>
      </c>
      <c r="E269" s="263" t="s">
        <v>222</v>
      </c>
      <c r="F269" s="257">
        <v>6306612.55</v>
      </c>
      <c r="G269" s="96"/>
      <c r="H269" s="96">
        <f>F269</f>
        <v>6306612.55</v>
      </c>
      <c r="I269" s="96">
        <f>SUM(G269+H269)</f>
        <v>6306612.55</v>
      </c>
    </row>
    <row r="270" spans="1:9" ht="12.75">
      <c r="A270" s="93"/>
      <c r="B270" s="94"/>
      <c r="C270" s="266"/>
      <c r="D270" s="97"/>
      <c r="E270" s="262" t="s">
        <v>538</v>
      </c>
      <c r="F270" s="257"/>
      <c r="G270" s="96"/>
      <c r="H270" s="96"/>
      <c r="I270" s="96"/>
    </row>
    <row r="271" spans="1:9" ht="12.75">
      <c r="A271" s="93" t="s">
        <v>218</v>
      </c>
      <c r="B271" s="94" t="s">
        <v>30</v>
      </c>
      <c r="C271" s="266" t="s">
        <v>256</v>
      </c>
      <c r="D271" s="97">
        <v>200</v>
      </c>
      <c r="E271" s="263" t="s">
        <v>146</v>
      </c>
      <c r="F271" s="257"/>
      <c r="G271" s="96"/>
      <c r="H271" s="96">
        <f>SUM(F272:F285)</f>
        <v>1707582.43</v>
      </c>
      <c r="I271" s="96">
        <f>SUM(G271+H271)</f>
        <v>1707582.43</v>
      </c>
    </row>
    <row r="272" spans="1:9" ht="12.75">
      <c r="A272" s="93"/>
      <c r="B272" s="94"/>
      <c r="C272" s="266"/>
      <c r="D272" s="97"/>
      <c r="E272" s="262" t="s">
        <v>662</v>
      </c>
      <c r="F272" s="257">
        <v>100000</v>
      </c>
      <c r="G272" s="257"/>
      <c r="H272" s="257"/>
      <c r="I272" s="257"/>
    </row>
    <row r="273" spans="1:9" ht="12.75">
      <c r="A273" s="93"/>
      <c r="B273" s="94"/>
      <c r="C273" s="266"/>
      <c r="D273" s="97"/>
      <c r="E273" s="262" t="s">
        <v>564</v>
      </c>
      <c r="F273" s="257">
        <v>300000</v>
      </c>
      <c r="G273" s="257"/>
      <c r="H273" s="257"/>
      <c r="I273" s="257"/>
    </row>
    <row r="274" spans="1:9" ht="12.75">
      <c r="A274" s="93"/>
      <c r="B274" s="94"/>
      <c r="C274" s="266"/>
      <c r="D274" s="97"/>
      <c r="E274" s="262" t="s">
        <v>571</v>
      </c>
      <c r="F274" s="257">
        <v>300000</v>
      </c>
      <c r="G274" s="257"/>
      <c r="H274" s="257"/>
      <c r="I274" s="257"/>
    </row>
    <row r="275" spans="1:9" ht="12.75">
      <c r="A275" s="93"/>
      <c r="B275" s="94"/>
      <c r="C275" s="266"/>
      <c r="D275" s="97"/>
      <c r="E275" s="262" t="s">
        <v>540</v>
      </c>
      <c r="F275" s="257">
        <f>396000+20000</f>
        <v>416000</v>
      </c>
      <c r="G275" s="257"/>
      <c r="H275" s="257"/>
      <c r="I275" s="257"/>
    </row>
    <row r="276" spans="1:9" ht="12.75">
      <c r="A276" s="93"/>
      <c r="B276" s="94"/>
      <c r="C276" s="266"/>
      <c r="D276" s="97"/>
      <c r="E276" s="262" t="s">
        <v>539</v>
      </c>
      <c r="F276" s="257">
        <v>96000</v>
      </c>
      <c r="G276" s="257"/>
      <c r="H276" s="257"/>
      <c r="I276" s="257"/>
    </row>
    <row r="277" spans="1:9" ht="12.75">
      <c r="A277" s="93"/>
      <c r="B277" s="94"/>
      <c r="C277" s="266"/>
      <c r="D277" s="97"/>
      <c r="E277" s="262" t="s">
        <v>541</v>
      </c>
      <c r="F277" s="257">
        <v>12840</v>
      </c>
      <c r="G277" s="257"/>
      <c r="H277" s="257"/>
      <c r="I277" s="257"/>
    </row>
    <row r="278" spans="1:9" ht="12.75">
      <c r="A278" s="93"/>
      <c r="B278" s="94"/>
      <c r="C278" s="266"/>
      <c r="D278" s="97"/>
      <c r="E278" s="262" t="s">
        <v>542</v>
      </c>
      <c r="F278" s="257">
        <v>5542.43</v>
      </c>
      <c r="G278" s="257"/>
      <c r="H278" s="257"/>
      <c r="I278" s="257"/>
    </row>
    <row r="279" spans="1:12" s="366" customFormat="1" ht="12.75">
      <c r="A279" s="363"/>
      <c r="B279" s="364"/>
      <c r="C279" s="266"/>
      <c r="D279" s="336"/>
      <c r="E279" s="348" t="s">
        <v>565</v>
      </c>
      <c r="F279" s="365">
        <v>160000</v>
      </c>
      <c r="G279" s="257"/>
      <c r="H279" s="257"/>
      <c r="I279" s="257"/>
      <c r="K279" s="367"/>
      <c r="L279" s="367"/>
    </row>
    <row r="280" spans="1:12" s="366" customFormat="1" ht="12.75">
      <c r="A280" s="363"/>
      <c r="B280" s="364"/>
      <c r="C280" s="266"/>
      <c r="D280" s="336"/>
      <c r="E280" s="348" t="s">
        <v>572</v>
      </c>
      <c r="F280" s="365">
        <v>100000</v>
      </c>
      <c r="G280" s="257"/>
      <c r="H280" s="257"/>
      <c r="I280" s="257"/>
      <c r="K280" s="367"/>
      <c r="L280" s="367"/>
    </row>
    <row r="281" spans="1:12" s="366" customFormat="1" ht="12.75">
      <c r="A281" s="363"/>
      <c r="B281" s="364"/>
      <c r="C281" s="266"/>
      <c r="D281" s="336"/>
      <c r="E281" s="348" t="s">
        <v>567</v>
      </c>
      <c r="F281" s="365">
        <v>75000</v>
      </c>
      <c r="G281" s="257"/>
      <c r="H281" s="257"/>
      <c r="I281" s="257"/>
      <c r="K281" s="367"/>
      <c r="L281" s="367"/>
    </row>
    <row r="282" spans="1:12" s="366" customFormat="1" ht="12.75">
      <c r="A282" s="363"/>
      <c r="B282" s="364"/>
      <c r="C282" s="266"/>
      <c r="D282" s="336"/>
      <c r="E282" s="262" t="s">
        <v>568</v>
      </c>
      <c r="F282" s="257">
        <v>50000</v>
      </c>
      <c r="G282" s="257"/>
      <c r="H282" s="257"/>
      <c r="I282" s="257"/>
      <c r="K282" s="367"/>
      <c r="L282" s="367"/>
    </row>
    <row r="283" spans="1:12" s="366" customFormat="1" ht="12.75">
      <c r="A283" s="363"/>
      <c r="B283" s="364"/>
      <c r="C283" s="266"/>
      <c r="D283" s="336"/>
      <c r="E283" s="262" t="s">
        <v>606</v>
      </c>
      <c r="F283" s="257">
        <v>60000</v>
      </c>
      <c r="G283" s="257"/>
      <c r="H283" s="257"/>
      <c r="I283" s="257"/>
      <c r="K283" s="367"/>
      <c r="L283" s="367"/>
    </row>
    <row r="284" spans="1:12" s="366" customFormat="1" ht="12.75">
      <c r="A284" s="363"/>
      <c r="B284" s="364"/>
      <c r="C284" s="266"/>
      <c r="D284" s="336"/>
      <c r="E284" s="262" t="s">
        <v>625</v>
      </c>
      <c r="F284" s="257">
        <v>17200</v>
      </c>
      <c r="G284" s="257"/>
      <c r="H284" s="257"/>
      <c r="I284" s="257"/>
      <c r="K284" s="367"/>
      <c r="L284" s="367"/>
    </row>
    <row r="285" spans="1:12" s="366" customFormat="1" ht="12.75">
      <c r="A285" s="363"/>
      <c r="B285" s="364"/>
      <c r="C285" s="266"/>
      <c r="D285" s="336"/>
      <c r="E285" s="262" t="s">
        <v>569</v>
      </c>
      <c r="F285" s="257">
        <v>15000</v>
      </c>
      <c r="G285" s="257"/>
      <c r="H285" s="257"/>
      <c r="I285" s="257"/>
      <c r="K285" s="367"/>
      <c r="L285" s="367"/>
    </row>
    <row r="286" spans="1:9" ht="12.75">
      <c r="A286" s="93" t="s">
        <v>218</v>
      </c>
      <c r="B286" s="94" t="s">
        <v>30</v>
      </c>
      <c r="C286" s="266" t="s">
        <v>256</v>
      </c>
      <c r="D286" s="97">
        <v>800</v>
      </c>
      <c r="E286" s="263" t="s">
        <v>101</v>
      </c>
      <c r="F286" s="257"/>
      <c r="G286" s="96"/>
      <c r="H286" s="96">
        <f>SUM(F287:F289)</f>
        <v>61010.4</v>
      </c>
      <c r="I286" s="96">
        <f>SUM(G286+H286)</f>
        <v>61010.4</v>
      </c>
    </row>
    <row r="287" spans="1:9" ht="12.75">
      <c r="A287" s="93"/>
      <c r="B287" s="94"/>
      <c r="C287" s="268"/>
      <c r="D287" s="95"/>
      <c r="E287" s="262" t="s">
        <v>543</v>
      </c>
      <c r="F287" s="257">
        <v>47449.6</v>
      </c>
      <c r="G287" s="96"/>
      <c r="H287" s="96"/>
      <c r="I287" s="96"/>
    </row>
    <row r="288" spans="1:9" ht="12.75">
      <c r="A288" s="93"/>
      <c r="B288" s="94"/>
      <c r="C288" s="268"/>
      <c r="D288" s="95"/>
      <c r="E288" s="262" t="s">
        <v>544</v>
      </c>
      <c r="F288" s="257">
        <v>7840.8</v>
      </c>
      <c r="G288" s="96"/>
      <c r="H288" s="96"/>
      <c r="I288" s="96"/>
    </row>
    <row r="289" spans="1:9" ht="12.75">
      <c r="A289" s="93"/>
      <c r="B289" s="94"/>
      <c r="C289" s="268"/>
      <c r="D289" s="95"/>
      <c r="E289" s="262" t="s">
        <v>510</v>
      </c>
      <c r="F289" s="257">
        <v>5720</v>
      </c>
      <c r="G289" s="96"/>
      <c r="H289" s="96"/>
      <c r="I289" s="96"/>
    </row>
    <row r="290" spans="1:9" ht="12.75">
      <c r="A290" s="93"/>
      <c r="B290" s="94"/>
      <c r="C290" s="268"/>
      <c r="D290" s="95"/>
      <c r="E290" s="263"/>
      <c r="F290" s="257"/>
      <c r="G290" s="96"/>
      <c r="H290" s="96"/>
      <c r="I290" s="96"/>
    </row>
    <row r="291" spans="1:9" ht="15.75">
      <c r="A291" s="93" t="s">
        <v>218</v>
      </c>
      <c r="B291" s="345" t="s">
        <v>32</v>
      </c>
      <c r="C291" s="352"/>
      <c r="D291" s="352"/>
      <c r="E291" s="264" t="s">
        <v>33</v>
      </c>
      <c r="F291" s="341">
        <f>F292+F303</f>
        <v>172000</v>
      </c>
      <c r="G291" s="269">
        <f>G303</f>
        <v>0</v>
      </c>
      <c r="H291" s="269">
        <f>H292+H303</f>
        <v>172000</v>
      </c>
      <c r="I291" s="269">
        <f>I292+I303</f>
        <v>172000</v>
      </c>
    </row>
    <row r="292" spans="1:12" s="368" customFormat="1" ht="12.75">
      <c r="A292" s="342" t="s">
        <v>218</v>
      </c>
      <c r="B292" s="345" t="s">
        <v>328</v>
      </c>
      <c r="C292" s="352"/>
      <c r="D292" s="352"/>
      <c r="E292" s="264" t="s">
        <v>327</v>
      </c>
      <c r="F292" s="269">
        <f>I292</f>
        <v>72000</v>
      </c>
      <c r="G292" s="269"/>
      <c r="H292" s="269">
        <f>H293+H299</f>
        <v>72000</v>
      </c>
      <c r="I292" s="269">
        <f>H292</f>
        <v>72000</v>
      </c>
      <c r="K292" s="369"/>
      <c r="L292" s="369"/>
    </row>
    <row r="293" spans="1:9" ht="12.75">
      <c r="A293" s="93" t="s">
        <v>218</v>
      </c>
      <c r="B293" s="94" t="s">
        <v>328</v>
      </c>
      <c r="C293" s="353" t="s">
        <v>154</v>
      </c>
      <c r="D293" s="353"/>
      <c r="E293" s="263" t="s">
        <v>153</v>
      </c>
      <c r="F293" s="96"/>
      <c r="G293" s="96"/>
      <c r="H293" s="96">
        <f>H294</f>
        <v>24000</v>
      </c>
      <c r="I293" s="96">
        <f>I294</f>
        <v>24000</v>
      </c>
    </row>
    <row r="294" spans="1:9" ht="12.75">
      <c r="A294" s="93" t="s">
        <v>218</v>
      </c>
      <c r="B294" s="94" t="s">
        <v>328</v>
      </c>
      <c r="C294" s="353" t="s">
        <v>154</v>
      </c>
      <c r="D294" s="97">
        <v>200</v>
      </c>
      <c r="E294" s="263" t="s">
        <v>146</v>
      </c>
      <c r="F294" s="96"/>
      <c r="G294" s="96"/>
      <c r="H294" s="96">
        <f>SUM(F296:F297)</f>
        <v>24000</v>
      </c>
      <c r="I294" s="96">
        <f>H294</f>
        <v>24000</v>
      </c>
    </row>
    <row r="295" spans="1:9" ht="12.75">
      <c r="A295" s="93"/>
      <c r="B295" s="94"/>
      <c r="C295" s="353"/>
      <c r="D295" s="95"/>
      <c r="E295" s="262" t="s">
        <v>545</v>
      </c>
      <c r="F295" s="96"/>
      <c r="G295" s="96"/>
      <c r="H295" s="96"/>
      <c r="I295" s="96"/>
    </row>
    <row r="296" spans="1:9" ht="12.75">
      <c r="A296" s="93"/>
      <c r="B296" s="94"/>
      <c r="C296" s="353"/>
      <c r="D296" s="95"/>
      <c r="E296" s="262" t="s">
        <v>546</v>
      </c>
      <c r="F296" s="96">
        <v>0</v>
      </c>
      <c r="G296" s="96"/>
      <c r="H296" s="96"/>
      <c r="I296" s="96"/>
    </row>
    <row r="297" spans="1:9" ht="12.75">
      <c r="A297" s="93"/>
      <c r="B297" s="94"/>
      <c r="C297" s="353"/>
      <c r="D297" s="370"/>
      <c r="E297" s="262" t="s">
        <v>590</v>
      </c>
      <c r="F297" s="257">
        <f>2*12000</f>
        <v>24000</v>
      </c>
      <c r="G297" s="96"/>
      <c r="H297" s="96"/>
      <c r="I297" s="96"/>
    </row>
    <row r="298" spans="1:9" ht="12.75">
      <c r="A298" s="93"/>
      <c r="B298" s="94"/>
      <c r="C298" s="353"/>
      <c r="D298" s="370"/>
      <c r="E298" s="263"/>
      <c r="F298" s="257"/>
      <c r="G298" s="96"/>
      <c r="H298" s="96"/>
      <c r="I298" s="96"/>
    </row>
    <row r="299" spans="1:9" ht="12.75">
      <c r="A299" s="93" t="s">
        <v>218</v>
      </c>
      <c r="B299" s="94" t="s">
        <v>328</v>
      </c>
      <c r="C299" s="353" t="s">
        <v>170</v>
      </c>
      <c r="D299" s="364"/>
      <c r="E299" s="263" t="s">
        <v>329</v>
      </c>
      <c r="F299" s="257"/>
      <c r="G299" s="96"/>
      <c r="H299" s="96">
        <f>H300</f>
        <v>48000</v>
      </c>
      <c r="I299" s="96">
        <f>H299</f>
        <v>48000</v>
      </c>
    </row>
    <row r="300" spans="1:9" ht="12.75">
      <c r="A300" s="93" t="s">
        <v>218</v>
      </c>
      <c r="B300" s="94" t="s">
        <v>328</v>
      </c>
      <c r="C300" s="353" t="s">
        <v>170</v>
      </c>
      <c r="D300" s="336">
        <v>200</v>
      </c>
      <c r="E300" s="263" t="s">
        <v>146</v>
      </c>
      <c r="F300" s="257"/>
      <c r="G300" s="96"/>
      <c r="H300" s="96">
        <f>SUM(F302)</f>
        <v>48000</v>
      </c>
      <c r="I300" s="96">
        <f>H300</f>
        <v>48000</v>
      </c>
    </row>
    <row r="301" spans="1:9" ht="12.75">
      <c r="A301" s="93"/>
      <c r="B301" s="94"/>
      <c r="C301" s="353"/>
      <c r="D301" s="370"/>
      <c r="E301" s="262" t="s">
        <v>545</v>
      </c>
      <c r="F301" s="257"/>
      <c r="G301" s="96"/>
      <c r="H301" s="96"/>
      <c r="I301" s="96"/>
    </row>
    <row r="302" spans="1:9" ht="12.75">
      <c r="A302" s="93"/>
      <c r="B302" s="94"/>
      <c r="C302" s="353"/>
      <c r="D302" s="370"/>
      <c r="E302" s="262" t="s">
        <v>591</v>
      </c>
      <c r="F302" s="257">
        <f>4*12000</f>
        <v>48000</v>
      </c>
      <c r="G302" s="96"/>
      <c r="H302" s="96"/>
      <c r="I302" s="96"/>
    </row>
    <row r="303" spans="1:12" s="368" customFormat="1" ht="12.75">
      <c r="A303" s="342" t="s">
        <v>218</v>
      </c>
      <c r="B303" s="342" t="s">
        <v>34</v>
      </c>
      <c r="C303" s="371"/>
      <c r="D303" s="372"/>
      <c r="E303" s="385" t="s">
        <v>257</v>
      </c>
      <c r="F303" s="354">
        <f>H303</f>
        <v>100000</v>
      </c>
      <c r="G303" s="269">
        <f>G304</f>
        <v>0</v>
      </c>
      <c r="H303" s="269">
        <f>H304</f>
        <v>100000</v>
      </c>
      <c r="I303" s="269">
        <f>I304</f>
        <v>100000</v>
      </c>
      <c r="K303" s="369"/>
      <c r="L303" s="369"/>
    </row>
    <row r="304" spans="1:9" ht="12.75">
      <c r="A304" s="93" t="s">
        <v>218</v>
      </c>
      <c r="B304" s="93" t="s">
        <v>34</v>
      </c>
      <c r="C304" s="266" t="s">
        <v>258</v>
      </c>
      <c r="D304" s="336"/>
      <c r="E304" s="263" t="s">
        <v>56</v>
      </c>
      <c r="F304" s="257"/>
      <c r="G304" s="96"/>
      <c r="H304" s="96">
        <f>H305</f>
        <v>100000</v>
      </c>
      <c r="I304" s="96">
        <f>I305</f>
        <v>100000</v>
      </c>
    </row>
    <row r="305" spans="1:9" ht="12.75">
      <c r="A305" s="93" t="s">
        <v>218</v>
      </c>
      <c r="B305" s="93" t="s">
        <v>34</v>
      </c>
      <c r="C305" s="266" t="s">
        <v>258</v>
      </c>
      <c r="D305" s="97">
        <v>200</v>
      </c>
      <c r="E305" s="263" t="s">
        <v>146</v>
      </c>
      <c r="F305" s="257"/>
      <c r="G305" s="96"/>
      <c r="H305" s="96">
        <f>SUM(F306:F307)</f>
        <v>100000</v>
      </c>
      <c r="I305" s="96">
        <f>SUM(G305+H305)</f>
        <v>100000</v>
      </c>
    </row>
    <row r="306" spans="1:9" ht="12.75">
      <c r="A306" s="93"/>
      <c r="B306" s="93"/>
      <c r="C306" s="266"/>
      <c r="D306" s="97"/>
      <c r="E306" s="262" t="s">
        <v>573</v>
      </c>
      <c r="F306" s="257">
        <v>50000</v>
      </c>
      <c r="G306" s="96"/>
      <c r="H306" s="96"/>
      <c r="I306" s="96"/>
    </row>
    <row r="307" spans="1:9" ht="12.75">
      <c r="A307" s="93"/>
      <c r="B307" s="93"/>
      <c r="C307" s="266"/>
      <c r="D307" s="97"/>
      <c r="E307" s="262" t="s">
        <v>547</v>
      </c>
      <c r="F307" s="257">
        <v>50000</v>
      </c>
      <c r="G307" s="96"/>
      <c r="H307" s="96"/>
      <c r="I307" s="96"/>
    </row>
    <row r="308" spans="1:9" ht="15.75">
      <c r="A308" s="93" t="s">
        <v>218</v>
      </c>
      <c r="B308" s="342" t="s">
        <v>35</v>
      </c>
      <c r="C308" s="351"/>
      <c r="D308" s="351"/>
      <c r="E308" s="264" t="s">
        <v>259</v>
      </c>
      <c r="F308" s="270">
        <f>F314</f>
        <v>1795575</v>
      </c>
      <c r="G308" s="269">
        <f>G309</f>
        <v>0</v>
      </c>
      <c r="H308" s="269">
        <f>H309</f>
        <v>1795575</v>
      </c>
      <c r="I308" s="269">
        <f>I309</f>
        <v>1795575</v>
      </c>
    </row>
    <row r="309" spans="1:9" ht="12.75">
      <c r="A309" s="93" t="s">
        <v>218</v>
      </c>
      <c r="B309" s="345" t="s">
        <v>36</v>
      </c>
      <c r="C309" s="353"/>
      <c r="D309" s="353"/>
      <c r="E309" s="382" t="s">
        <v>37</v>
      </c>
      <c r="F309" s="96"/>
      <c r="G309" s="269">
        <f>G310+G316+G317+G318</f>
        <v>0</v>
      </c>
      <c r="H309" s="269">
        <f>H310+H316+H318</f>
        <v>1795575</v>
      </c>
      <c r="I309" s="269">
        <f>I310+I316+I318</f>
        <v>1795575</v>
      </c>
    </row>
    <row r="310" spans="1:9" ht="12.75">
      <c r="A310" s="93" t="s">
        <v>218</v>
      </c>
      <c r="B310" s="94" t="s">
        <v>36</v>
      </c>
      <c r="C310" s="266" t="s">
        <v>98</v>
      </c>
      <c r="D310" s="97"/>
      <c r="E310" s="263" t="s">
        <v>97</v>
      </c>
      <c r="F310" s="257"/>
      <c r="G310" s="96">
        <f>G311</f>
        <v>0</v>
      </c>
      <c r="H310" s="96">
        <f>H314</f>
        <v>1795575</v>
      </c>
      <c r="I310" s="96">
        <f>I311+I312+I313+I314+I315</f>
        <v>1795575</v>
      </c>
    </row>
    <row r="311" spans="1:9" ht="25.5">
      <c r="A311" s="93" t="s">
        <v>218</v>
      </c>
      <c r="B311" s="94" t="s">
        <v>36</v>
      </c>
      <c r="C311" s="266" t="s">
        <v>260</v>
      </c>
      <c r="D311" s="97">
        <v>100</v>
      </c>
      <c r="E311" s="263" t="s">
        <v>222</v>
      </c>
      <c r="F311" s="257"/>
      <c r="G311" s="96"/>
      <c r="H311" s="96">
        <v>0</v>
      </c>
      <c r="I311" s="96">
        <f>SUM(G311+H311)</f>
        <v>0</v>
      </c>
    </row>
    <row r="312" spans="1:9" ht="12.75">
      <c r="A312" s="93" t="s">
        <v>218</v>
      </c>
      <c r="B312" s="94" t="s">
        <v>36</v>
      </c>
      <c r="C312" s="266" t="s">
        <v>260</v>
      </c>
      <c r="D312" s="97">
        <v>200</v>
      </c>
      <c r="E312" s="263" t="s">
        <v>146</v>
      </c>
      <c r="F312" s="257"/>
      <c r="G312" s="96"/>
      <c r="H312" s="96">
        <v>0</v>
      </c>
      <c r="I312" s="96">
        <f>SUM(G312+H312)</f>
        <v>0</v>
      </c>
    </row>
    <row r="313" spans="1:9" ht="12.75">
      <c r="A313" s="93" t="s">
        <v>218</v>
      </c>
      <c r="B313" s="94" t="s">
        <v>36</v>
      </c>
      <c r="C313" s="266" t="s">
        <v>260</v>
      </c>
      <c r="D313" s="97">
        <v>300</v>
      </c>
      <c r="E313" s="263" t="s">
        <v>70</v>
      </c>
      <c r="F313" s="257"/>
      <c r="G313" s="96"/>
      <c r="H313" s="96">
        <v>0</v>
      </c>
      <c r="I313" s="96">
        <f>SUM(G313+H313)</f>
        <v>0</v>
      </c>
    </row>
    <row r="314" spans="1:9" ht="12.75">
      <c r="A314" s="93" t="s">
        <v>218</v>
      </c>
      <c r="B314" s="94" t="s">
        <v>36</v>
      </c>
      <c r="C314" s="266" t="s">
        <v>549</v>
      </c>
      <c r="D314" s="97">
        <v>500</v>
      </c>
      <c r="E314" s="263" t="s">
        <v>100</v>
      </c>
      <c r="F314" s="96">
        <v>1795575</v>
      </c>
      <c r="G314" s="96"/>
      <c r="H314" s="96">
        <v>1795575</v>
      </c>
      <c r="I314" s="96">
        <f>H314</f>
        <v>1795575</v>
      </c>
    </row>
    <row r="315" spans="1:9" ht="12.75">
      <c r="A315" s="93" t="s">
        <v>218</v>
      </c>
      <c r="B315" s="94" t="s">
        <v>36</v>
      </c>
      <c r="C315" s="266" t="s">
        <v>260</v>
      </c>
      <c r="D315" s="97">
        <v>800</v>
      </c>
      <c r="E315" s="263" t="s">
        <v>101</v>
      </c>
      <c r="F315" s="257"/>
      <c r="G315" s="96"/>
      <c r="H315" s="96">
        <v>0</v>
      </c>
      <c r="I315" s="96">
        <f>SUM(G315+H315)</f>
        <v>0</v>
      </c>
    </row>
    <row r="316" spans="1:9" ht="12.75">
      <c r="A316" s="93" t="s">
        <v>218</v>
      </c>
      <c r="B316" s="94" t="s">
        <v>36</v>
      </c>
      <c r="C316" s="266" t="s">
        <v>261</v>
      </c>
      <c r="D316" s="97"/>
      <c r="E316" s="263" t="s">
        <v>262</v>
      </c>
      <c r="F316" s="257"/>
      <c r="G316" s="96"/>
      <c r="H316" s="96">
        <f>H317</f>
        <v>0</v>
      </c>
      <c r="I316" s="96">
        <f>G316+H316</f>
        <v>0</v>
      </c>
    </row>
    <row r="317" spans="1:9" ht="12.75">
      <c r="A317" s="93" t="s">
        <v>218</v>
      </c>
      <c r="B317" s="94" t="s">
        <v>36</v>
      </c>
      <c r="C317" s="266" t="s">
        <v>261</v>
      </c>
      <c r="D317" s="97">
        <v>200</v>
      </c>
      <c r="E317" s="263" t="s">
        <v>146</v>
      </c>
      <c r="F317" s="257"/>
      <c r="G317" s="96"/>
      <c r="H317" s="96">
        <v>0</v>
      </c>
      <c r="I317" s="96">
        <f>G317+H317</f>
        <v>0</v>
      </c>
    </row>
    <row r="318" spans="1:9" ht="12.75">
      <c r="A318" s="93" t="s">
        <v>218</v>
      </c>
      <c r="B318" s="94" t="s">
        <v>36</v>
      </c>
      <c r="C318" s="266" t="s">
        <v>263</v>
      </c>
      <c r="D318" s="97"/>
      <c r="E318" s="263" t="s">
        <v>106</v>
      </c>
      <c r="F318" s="257"/>
      <c r="G318" s="96">
        <f>G319</f>
        <v>0</v>
      </c>
      <c r="H318" s="96">
        <v>0</v>
      </c>
      <c r="I318" s="96">
        <f>I319</f>
        <v>0</v>
      </c>
    </row>
    <row r="319" spans="1:9" ht="12.75">
      <c r="A319" s="93" t="s">
        <v>218</v>
      </c>
      <c r="B319" s="94" t="s">
        <v>36</v>
      </c>
      <c r="C319" s="266" t="s">
        <v>263</v>
      </c>
      <c r="D319" s="97">
        <v>200</v>
      </c>
      <c r="E319" s="263" t="s">
        <v>146</v>
      </c>
      <c r="F319" s="257"/>
      <c r="G319" s="96"/>
      <c r="H319" s="96">
        <v>0</v>
      </c>
      <c r="I319" s="96">
        <f>SUM(G319+H319)</f>
        <v>0</v>
      </c>
    </row>
    <row r="320" spans="1:9" ht="15.75">
      <c r="A320" s="93" t="s">
        <v>218</v>
      </c>
      <c r="B320" s="345" t="s">
        <v>38</v>
      </c>
      <c r="C320" s="352"/>
      <c r="D320" s="352"/>
      <c r="E320" s="264" t="s">
        <v>39</v>
      </c>
      <c r="F320" s="341">
        <f>F321+F329+F331+F337+F339</f>
        <v>2023926</v>
      </c>
      <c r="G320" s="269">
        <f>G321+G324</f>
        <v>739626</v>
      </c>
      <c r="H320" s="269">
        <f>H321+H324</f>
        <v>1284300</v>
      </c>
      <c r="I320" s="269">
        <f>I321+I324</f>
        <v>2023926</v>
      </c>
    </row>
    <row r="321" spans="1:9" ht="12.75">
      <c r="A321" s="93" t="s">
        <v>218</v>
      </c>
      <c r="B321" s="345" t="s">
        <v>40</v>
      </c>
      <c r="C321" s="266"/>
      <c r="D321" s="97"/>
      <c r="E321" s="382" t="s">
        <v>41</v>
      </c>
      <c r="F321" s="96">
        <f>H321</f>
        <v>200000</v>
      </c>
      <c r="G321" s="269">
        <f>G322</f>
        <v>0</v>
      </c>
      <c r="H321" s="269">
        <f>H322</f>
        <v>200000</v>
      </c>
      <c r="I321" s="269">
        <f>I322</f>
        <v>200000</v>
      </c>
    </row>
    <row r="322" spans="1:9" ht="12.75">
      <c r="A322" s="93" t="s">
        <v>218</v>
      </c>
      <c r="B322" s="94" t="s">
        <v>40</v>
      </c>
      <c r="C322" s="266" t="s">
        <v>264</v>
      </c>
      <c r="D322" s="97"/>
      <c r="E322" s="263" t="s">
        <v>71</v>
      </c>
      <c r="F322" s="257"/>
      <c r="G322" s="269"/>
      <c r="H322" s="96">
        <f>H323</f>
        <v>200000</v>
      </c>
      <c r="I322" s="96">
        <f>I323</f>
        <v>200000</v>
      </c>
    </row>
    <row r="323" spans="1:9" ht="12.75">
      <c r="A323" s="93" t="s">
        <v>218</v>
      </c>
      <c r="B323" s="94" t="s">
        <v>40</v>
      </c>
      <c r="C323" s="266" t="s">
        <v>264</v>
      </c>
      <c r="D323" s="97">
        <v>300</v>
      </c>
      <c r="E323" s="263" t="s">
        <v>70</v>
      </c>
      <c r="F323" s="258"/>
      <c r="G323" s="269"/>
      <c r="H323" s="96">
        <v>200000</v>
      </c>
      <c r="I323" s="96">
        <f>SUM(G323+H323)</f>
        <v>200000</v>
      </c>
    </row>
    <row r="324" spans="1:9" ht="12.75">
      <c r="A324" s="342" t="s">
        <v>218</v>
      </c>
      <c r="B324" s="345" t="s">
        <v>42</v>
      </c>
      <c r="C324" s="371"/>
      <c r="D324" s="373"/>
      <c r="E324" s="385" t="s">
        <v>43</v>
      </c>
      <c r="F324" s="269">
        <f>F329+F337+F339+F331</f>
        <v>1823926</v>
      </c>
      <c r="G324" s="269">
        <f>G327+G329+G331</f>
        <v>739626</v>
      </c>
      <c r="H324" s="269">
        <f>H329+H331+H337+H339</f>
        <v>1084300</v>
      </c>
      <c r="I324" s="269">
        <f>G324+H324</f>
        <v>1823926</v>
      </c>
    </row>
    <row r="325" spans="1:9" ht="25.5">
      <c r="A325" s="93" t="s">
        <v>218</v>
      </c>
      <c r="B325" s="94" t="s">
        <v>42</v>
      </c>
      <c r="C325" s="266" t="s">
        <v>265</v>
      </c>
      <c r="D325" s="97"/>
      <c r="E325" s="263" t="s">
        <v>266</v>
      </c>
      <c r="F325" s="257"/>
      <c r="G325" s="96"/>
      <c r="H325" s="96">
        <v>0</v>
      </c>
      <c r="I325" s="96">
        <f>SUM(G325+H325)</f>
        <v>0</v>
      </c>
    </row>
    <row r="326" spans="1:9" ht="12.75">
      <c r="A326" s="93" t="s">
        <v>218</v>
      </c>
      <c r="B326" s="94" t="s">
        <v>42</v>
      </c>
      <c r="C326" s="266" t="s">
        <v>267</v>
      </c>
      <c r="D326" s="97"/>
      <c r="E326" s="263" t="s">
        <v>268</v>
      </c>
      <c r="F326" s="257"/>
      <c r="G326" s="96"/>
      <c r="H326" s="96">
        <v>0</v>
      </c>
      <c r="I326" s="96">
        <f>SUM(G326+H326)</f>
        <v>0</v>
      </c>
    </row>
    <row r="327" spans="1:9" ht="12.75">
      <c r="A327" s="93" t="s">
        <v>218</v>
      </c>
      <c r="B327" s="94" t="s">
        <v>42</v>
      </c>
      <c r="C327" s="266" t="s">
        <v>283</v>
      </c>
      <c r="D327" s="97"/>
      <c r="E327" s="263" t="s">
        <v>271</v>
      </c>
      <c r="F327" s="257"/>
      <c r="G327" s="96">
        <f>G328</f>
        <v>0</v>
      </c>
      <c r="H327" s="96"/>
      <c r="I327" s="96"/>
    </row>
    <row r="328" spans="1:9" ht="12.75">
      <c r="A328" s="93" t="s">
        <v>218</v>
      </c>
      <c r="B328" s="94" t="s">
        <v>42</v>
      </c>
      <c r="C328" s="266" t="s">
        <v>283</v>
      </c>
      <c r="D328" s="97">
        <v>200</v>
      </c>
      <c r="E328" s="263" t="s">
        <v>146</v>
      </c>
      <c r="F328" s="257"/>
      <c r="G328" s="96">
        <v>0</v>
      </c>
      <c r="H328" s="96"/>
      <c r="I328" s="96"/>
    </row>
    <row r="329" spans="1:9" ht="12.75">
      <c r="A329" s="93" t="s">
        <v>218</v>
      </c>
      <c r="B329" s="94" t="s">
        <v>42</v>
      </c>
      <c r="C329" s="266" t="s">
        <v>78</v>
      </c>
      <c r="D329" s="97"/>
      <c r="E329" s="263" t="s">
        <v>649</v>
      </c>
      <c r="F329" s="96">
        <f>F330</f>
        <v>1411926</v>
      </c>
      <c r="G329" s="96">
        <f>G330</f>
        <v>678426</v>
      </c>
      <c r="H329" s="96">
        <f>H330</f>
        <v>733500</v>
      </c>
      <c r="I329" s="96">
        <f>H329+G329</f>
        <v>1411926</v>
      </c>
    </row>
    <row r="330" spans="1:9" ht="12.75">
      <c r="A330" s="93" t="s">
        <v>218</v>
      </c>
      <c r="B330" s="94" t="s">
        <v>42</v>
      </c>
      <c r="C330" s="266" t="s">
        <v>78</v>
      </c>
      <c r="D330" s="95">
        <v>300</v>
      </c>
      <c r="E330" s="263" t="s">
        <v>70</v>
      </c>
      <c r="F330" s="258">
        <f>678426+H330</f>
        <v>1411926</v>
      </c>
      <c r="G330" s="96">
        <v>678426</v>
      </c>
      <c r="H330" s="96">
        <v>733500</v>
      </c>
      <c r="I330" s="96">
        <f>G330+H330</f>
        <v>1411926</v>
      </c>
    </row>
    <row r="331" spans="1:9" ht="25.5">
      <c r="A331" s="93" t="s">
        <v>218</v>
      </c>
      <c r="B331" s="94" t="s">
        <v>42</v>
      </c>
      <c r="C331" s="266" t="s">
        <v>80</v>
      </c>
      <c r="D331" s="95"/>
      <c r="E331" s="263" t="s">
        <v>648</v>
      </c>
      <c r="F331" s="258">
        <f>I331</f>
        <v>102000</v>
      </c>
      <c r="G331" s="96">
        <f>G335</f>
        <v>61200</v>
      </c>
      <c r="H331" s="96">
        <f>H332</f>
        <v>40800</v>
      </c>
      <c r="I331" s="96">
        <f>G331+H331</f>
        <v>102000</v>
      </c>
    </row>
    <row r="332" spans="1:9" ht="25.5">
      <c r="A332" s="93" t="s">
        <v>218</v>
      </c>
      <c r="B332" s="94" t="s">
        <v>42</v>
      </c>
      <c r="C332" s="266" t="s">
        <v>82</v>
      </c>
      <c r="D332" s="95"/>
      <c r="E332" s="263" t="s">
        <v>81</v>
      </c>
      <c r="F332" s="258"/>
      <c r="G332" s="96">
        <f>G335</f>
        <v>61200</v>
      </c>
      <c r="H332" s="96">
        <f>H333</f>
        <v>40800</v>
      </c>
      <c r="I332" s="96">
        <f>G332+H332</f>
        <v>102000</v>
      </c>
    </row>
    <row r="333" spans="1:9" ht="25.5">
      <c r="A333" s="93" t="s">
        <v>218</v>
      </c>
      <c r="B333" s="94" t="s">
        <v>42</v>
      </c>
      <c r="C333" s="266" t="s">
        <v>83</v>
      </c>
      <c r="D333" s="95"/>
      <c r="E333" s="263" t="s">
        <v>646</v>
      </c>
      <c r="F333" s="258"/>
      <c r="G333" s="96"/>
      <c r="H333" s="96">
        <f>H334</f>
        <v>40800</v>
      </c>
      <c r="I333" s="96">
        <f>H333</f>
        <v>40800</v>
      </c>
    </row>
    <row r="334" spans="1:9" ht="12.75">
      <c r="A334" s="93" t="s">
        <v>218</v>
      </c>
      <c r="B334" s="94" t="s">
        <v>42</v>
      </c>
      <c r="C334" s="266" t="s">
        <v>83</v>
      </c>
      <c r="D334" s="95">
        <v>300</v>
      </c>
      <c r="E334" s="263" t="s">
        <v>70</v>
      </c>
      <c r="F334" s="258"/>
      <c r="G334" s="96"/>
      <c r="H334" s="96">
        <v>40800</v>
      </c>
      <c r="I334" s="96">
        <f>H334</f>
        <v>40800</v>
      </c>
    </row>
    <row r="335" spans="1:9" ht="12.75">
      <c r="A335" s="93" t="s">
        <v>218</v>
      </c>
      <c r="B335" s="94" t="s">
        <v>42</v>
      </c>
      <c r="C335" s="268" t="s">
        <v>85</v>
      </c>
      <c r="D335" s="95"/>
      <c r="E335" s="263" t="s">
        <v>269</v>
      </c>
      <c r="F335" s="258"/>
      <c r="G335" s="96">
        <f>G336</f>
        <v>61200</v>
      </c>
      <c r="H335" s="96"/>
      <c r="I335" s="96">
        <f>G335</f>
        <v>61200</v>
      </c>
    </row>
    <row r="336" spans="1:9" ht="12.75">
      <c r="A336" s="93" t="s">
        <v>218</v>
      </c>
      <c r="B336" s="94" t="s">
        <v>42</v>
      </c>
      <c r="C336" s="268" t="s">
        <v>85</v>
      </c>
      <c r="D336" s="95">
        <v>300</v>
      </c>
      <c r="E336" s="263" t="s">
        <v>70</v>
      </c>
      <c r="F336" s="258"/>
      <c r="G336" s="96">
        <v>61200</v>
      </c>
      <c r="H336" s="96"/>
      <c r="I336" s="96">
        <f>G336</f>
        <v>61200</v>
      </c>
    </row>
    <row r="337" spans="1:9" ht="12.75">
      <c r="A337" s="93" t="s">
        <v>218</v>
      </c>
      <c r="B337" s="94" t="s">
        <v>42</v>
      </c>
      <c r="C337" s="268" t="s">
        <v>270</v>
      </c>
      <c r="D337" s="95"/>
      <c r="E337" s="263" t="s">
        <v>271</v>
      </c>
      <c r="F337" s="257">
        <f>H337</f>
        <v>280000</v>
      </c>
      <c r="G337" s="96"/>
      <c r="H337" s="96">
        <f>H338</f>
        <v>280000</v>
      </c>
      <c r="I337" s="96">
        <f>I338</f>
        <v>280000</v>
      </c>
    </row>
    <row r="338" spans="1:9" ht="12.75">
      <c r="A338" s="93" t="s">
        <v>218</v>
      </c>
      <c r="B338" s="94" t="s">
        <v>42</v>
      </c>
      <c r="C338" s="268" t="s">
        <v>270</v>
      </c>
      <c r="D338" s="97">
        <v>200</v>
      </c>
      <c r="E338" s="263" t="s">
        <v>146</v>
      </c>
      <c r="F338" s="257"/>
      <c r="G338" s="96"/>
      <c r="H338" s="96">
        <v>280000</v>
      </c>
      <c r="I338" s="96">
        <f>H338</f>
        <v>280000</v>
      </c>
    </row>
    <row r="339" spans="1:9" ht="12.75">
      <c r="A339" s="93" t="s">
        <v>218</v>
      </c>
      <c r="B339" s="94" t="s">
        <v>42</v>
      </c>
      <c r="C339" s="268" t="s">
        <v>272</v>
      </c>
      <c r="D339" s="95"/>
      <c r="E339" s="263" t="s">
        <v>68</v>
      </c>
      <c r="F339" s="257">
        <f>H339</f>
        <v>30000</v>
      </c>
      <c r="G339" s="96"/>
      <c r="H339" s="96">
        <f>H340</f>
        <v>30000</v>
      </c>
      <c r="I339" s="96">
        <f>I340</f>
        <v>30000</v>
      </c>
    </row>
    <row r="340" spans="1:9" ht="12.75">
      <c r="A340" s="93" t="s">
        <v>218</v>
      </c>
      <c r="B340" s="94" t="s">
        <v>42</v>
      </c>
      <c r="C340" s="268" t="s">
        <v>272</v>
      </c>
      <c r="D340" s="95">
        <v>300</v>
      </c>
      <c r="E340" s="263" t="s">
        <v>70</v>
      </c>
      <c r="F340" s="257"/>
      <c r="G340" s="96"/>
      <c r="H340" s="96">
        <v>30000</v>
      </c>
      <c r="I340" s="96">
        <f>H340</f>
        <v>30000</v>
      </c>
    </row>
    <row r="341" spans="1:9" ht="12.75">
      <c r="A341" s="93" t="s">
        <v>218</v>
      </c>
      <c r="B341" s="345" t="s">
        <v>44</v>
      </c>
      <c r="C341" s="352"/>
      <c r="D341" s="352"/>
      <c r="E341" s="264" t="s">
        <v>45</v>
      </c>
      <c r="F341" s="269"/>
      <c r="G341" s="269">
        <f>SUM(G342)</f>
        <v>0</v>
      </c>
      <c r="H341" s="269">
        <f>SUM(H342)</f>
        <v>300000</v>
      </c>
      <c r="I341" s="269">
        <f>SUM(I342)</f>
        <v>300000</v>
      </c>
    </row>
    <row r="342" spans="1:9" ht="12.75">
      <c r="A342" s="93" t="s">
        <v>218</v>
      </c>
      <c r="B342" s="342" t="s">
        <v>322</v>
      </c>
      <c r="C342" s="347"/>
      <c r="D342" s="347"/>
      <c r="E342" s="382" t="s">
        <v>323</v>
      </c>
      <c r="F342" s="96"/>
      <c r="G342" s="269">
        <f>G343</f>
        <v>0</v>
      </c>
      <c r="H342" s="269">
        <f>H343</f>
        <v>300000</v>
      </c>
      <c r="I342" s="269">
        <f>I343</f>
        <v>300000</v>
      </c>
    </row>
    <row r="343" spans="1:9" ht="15.75">
      <c r="A343" s="93" t="s">
        <v>218</v>
      </c>
      <c r="B343" s="93" t="s">
        <v>322</v>
      </c>
      <c r="C343" s="266" t="s">
        <v>273</v>
      </c>
      <c r="D343" s="97"/>
      <c r="E343" s="263" t="s">
        <v>121</v>
      </c>
      <c r="F343" s="341">
        <f>SUM(F345:F346)</f>
        <v>300000</v>
      </c>
      <c r="G343" s="96"/>
      <c r="H343" s="96">
        <f>H344</f>
        <v>300000</v>
      </c>
      <c r="I343" s="96">
        <f>I344</f>
        <v>300000</v>
      </c>
    </row>
    <row r="344" spans="1:9" ht="12.75">
      <c r="A344" s="93" t="s">
        <v>218</v>
      </c>
      <c r="B344" s="93" t="s">
        <v>322</v>
      </c>
      <c r="C344" s="266" t="s">
        <v>273</v>
      </c>
      <c r="D344" s="97">
        <v>200</v>
      </c>
      <c r="E344" s="263" t="s">
        <v>146</v>
      </c>
      <c r="F344" s="257"/>
      <c r="G344" s="96"/>
      <c r="H344" s="96">
        <v>300000</v>
      </c>
      <c r="I344" s="96">
        <f>SUM(G344+H344)</f>
        <v>300000</v>
      </c>
    </row>
    <row r="345" spans="1:9" ht="12.75">
      <c r="A345" s="93"/>
      <c r="B345" s="93"/>
      <c r="C345" s="266"/>
      <c r="D345" s="97"/>
      <c r="E345" s="262" t="s">
        <v>574</v>
      </c>
      <c r="F345" s="257">
        <v>130000</v>
      </c>
      <c r="G345" s="96"/>
      <c r="H345" s="96"/>
      <c r="I345" s="96"/>
    </row>
    <row r="346" spans="1:9" ht="12.75">
      <c r="A346" s="93"/>
      <c r="B346" s="93"/>
      <c r="C346" s="266"/>
      <c r="D346" s="97"/>
      <c r="E346" s="355" t="s">
        <v>575</v>
      </c>
      <c r="F346" s="257">
        <v>170000</v>
      </c>
      <c r="G346" s="96"/>
      <c r="H346" s="96"/>
      <c r="I346" s="96"/>
    </row>
    <row r="347" spans="1:9" ht="12.75" hidden="1">
      <c r="A347" s="93"/>
      <c r="B347" s="93"/>
      <c r="C347" s="266"/>
      <c r="D347" s="97"/>
      <c r="E347" s="355"/>
      <c r="F347" s="257"/>
      <c r="G347" s="96"/>
      <c r="H347" s="96"/>
      <c r="I347" s="96"/>
    </row>
    <row r="348" spans="1:9" ht="12.75" hidden="1">
      <c r="A348" s="93"/>
      <c r="B348" s="93"/>
      <c r="C348" s="266"/>
      <c r="D348" s="97"/>
      <c r="E348" s="263"/>
      <c r="F348" s="257"/>
      <c r="G348" s="96"/>
      <c r="H348" s="96"/>
      <c r="I348" s="96"/>
    </row>
    <row r="349" spans="1:12" s="368" customFormat="1" ht="12.75" hidden="1">
      <c r="A349" s="342"/>
      <c r="B349" s="342" t="s">
        <v>304</v>
      </c>
      <c r="C349" s="371"/>
      <c r="D349" s="373"/>
      <c r="E349" s="264" t="s">
        <v>324</v>
      </c>
      <c r="F349" s="354"/>
      <c r="G349" s="269"/>
      <c r="H349" s="269">
        <f>H351</f>
        <v>0</v>
      </c>
      <c r="I349" s="269">
        <f>H349</f>
        <v>0</v>
      </c>
      <c r="K349" s="369"/>
      <c r="L349" s="369"/>
    </row>
    <row r="350" spans="1:9" ht="12.75" hidden="1">
      <c r="A350" s="93"/>
      <c r="B350" s="93" t="s">
        <v>304</v>
      </c>
      <c r="C350" s="266" t="s">
        <v>308</v>
      </c>
      <c r="D350" s="97"/>
      <c r="E350" s="263" t="s">
        <v>309</v>
      </c>
      <c r="F350" s="257"/>
      <c r="G350" s="96"/>
      <c r="H350" s="96">
        <f>H351</f>
        <v>0</v>
      </c>
      <c r="I350" s="96">
        <f>I351</f>
        <v>0</v>
      </c>
    </row>
    <row r="351" spans="1:9" ht="12.75" hidden="1">
      <c r="A351" s="93"/>
      <c r="B351" s="93" t="s">
        <v>304</v>
      </c>
      <c r="C351" s="266" t="s">
        <v>308</v>
      </c>
      <c r="D351" s="97">
        <v>700</v>
      </c>
      <c r="E351" s="263" t="s">
        <v>310</v>
      </c>
      <c r="F351" s="257"/>
      <c r="G351" s="96"/>
      <c r="H351" s="96">
        <v>0</v>
      </c>
      <c r="I351" s="96">
        <f>H351</f>
        <v>0</v>
      </c>
    </row>
    <row r="352" spans="1:10" ht="12.75">
      <c r="A352" s="374"/>
      <c r="B352" s="342"/>
      <c r="C352" s="351"/>
      <c r="D352" s="351"/>
      <c r="E352" s="264" t="s">
        <v>274</v>
      </c>
      <c r="F352" s="269">
        <f>F343+F320+F308+F291+F155+F91+F79+F74+F11</f>
        <v>67155987.46109201</v>
      </c>
      <c r="G352" s="269">
        <f>G11+G74+G79+G91+G155+G196+G291+G308+G320+G341+G324</f>
        <v>17797798.46</v>
      </c>
      <c r="H352" s="269">
        <f>H11+H74+H79+H91+H155+H291+H308+H320+H341+H349</f>
        <v>51368683</v>
      </c>
      <c r="I352" s="269">
        <f>I11+I74+I79+I91+I155+I291+I308+I320+I341+I351</f>
        <v>67155987.46000001</v>
      </c>
      <c r="J352" s="261"/>
    </row>
    <row r="353" spans="1:10" ht="13.5">
      <c r="A353" s="374"/>
      <c r="B353" s="97"/>
      <c r="C353" s="266"/>
      <c r="D353" s="97"/>
      <c r="E353" s="375" t="s">
        <v>307</v>
      </c>
      <c r="F353" s="376"/>
      <c r="G353" s="376"/>
      <c r="H353" s="376"/>
      <c r="I353" s="377"/>
      <c r="J353" s="261"/>
    </row>
  </sheetData>
  <sheetProtection/>
  <mergeCells count="24">
    <mergeCell ref="B3:I3"/>
    <mergeCell ref="B4:I4"/>
    <mergeCell ref="B5:I5"/>
    <mergeCell ref="A7:A8"/>
    <mergeCell ref="B7:B8"/>
    <mergeCell ref="G7:I7"/>
    <mergeCell ref="F7:F8"/>
    <mergeCell ref="F1:I2"/>
    <mergeCell ref="A258:D266"/>
    <mergeCell ref="A237:C239"/>
    <mergeCell ref="A212:D227"/>
    <mergeCell ref="A201:D208"/>
    <mergeCell ref="A83:D87"/>
    <mergeCell ref="A95:D96"/>
    <mergeCell ref="A60:D62"/>
    <mergeCell ref="A65:D71"/>
    <mergeCell ref="A230:D232"/>
    <mergeCell ref="C7:C8"/>
    <mergeCell ref="D7:D8"/>
    <mergeCell ref="E7:E8"/>
    <mergeCell ref="A19:D22"/>
    <mergeCell ref="A50:D57"/>
    <mergeCell ref="A24:D28"/>
    <mergeCell ref="B10:E10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69" r:id="rId1"/>
  <rowBreaks count="6" manualBreakCount="6">
    <brk id="47" max="8" man="1"/>
    <brk id="98" max="8" man="1"/>
    <brk id="154" max="8" man="1"/>
    <brk id="208" max="8" man="1"/>
    <brk id="266" max="8" man="1"/>
    <brk id="31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80"/>
  <sheetViews>
    <sheetView view="pageBreakPreview" zoomScale="60" zoomScalePageLayoutView="0" workbookViewId="0" topLeftCell="A1">
      <selection activeCell="E1" sqref="E1:J2"/>
    </sheetView>
  </sheetViews>
  <sheetFormatPr defaultColWidth="9.140625" defaultRowHeight="12.75"/>
  <cols>
    <col min="1" max="1" width="5.7109375" style="236" bestFit="1" customWidth="1"/>
    <col min="2" max="2" width="17.28125" style="236" bestFit="1" customWidth="1"/>
    <col min="3" max="3" width="14.00390625" style="237" customWidth="1"/>
    <col min="4" max="4" width="4.00390625" style="236" bestFit="1" customWidth="1"/>
    <col min="5" max="5" width="66.00390625" style="236" customWidth="1"/>
    <col min="6" max="6" width="16.7109375" style="236" hidden="1" customWidth="1"/>
    <col min="7" max="7" width="12.28125" style="236" bestFit="1" customWidth="1"/>
    <col min="8" max="8" width="13.421875" style="236" hidden="1" customWidth="1"/>
    <col min="9" max="9" width="10.140625" style="236" hidden="1" customWidth="1"/>
    <col min="10" max="10" width="17.00390625" style="236" bestFit="1" customWidth="1"/>
    <col min="11" max="11" width="0" style="236" hidden="1" customWidth="1"/>
    <col min="12" max="12" width="9.140625" style="236" customWidth="1"/>
    <col min="13" max="13" width="10.00390625" style="236" bestFit="1" customWidth="1"/>
    <col min="14" max="16384" width="9.140625" style="236" customWidth="1"/>
  </cols>
  <sheetData>
    <row r="1" spans="5:10" ht="22.5" customHeight="1">
      <c r="E1" s="314" t="s">
        <v>671</v>
      </c>
      <c r="F1" s="314"/>
      <c r="G1" s="314"/>
      <c r="H1" s="314"/>
      <c r="I1" s="314"/>
      <c r="J1" s="314"/>
    </row>
    <row r="2" spans="5:10" ht="22.5" customHeight="1">
      <c r="E2" s="314"/>
      <c r="F2" s="314"/>
      <c r="G2" s="314"/>
      <c r="H2" s="314"/>
      <c r="I2" s="314"/>
      <c r="J2" s="314"/>
    </row>
    <row r="3" spans="1:8" ht="12.75">
      <c r="A3" s="238"/>
      <c r="B3" s="318" t="s">
        <v>210</v>
      </c>
      <c r="C3" s="318"/>
      <c r="D3" s="318"/>
      <c r="E3" s="318"/>
      <c r="F3" s="318"/>
      <c r="G3" s="318"/>
      <c r="H3" s="318"/>
    </row>
    <row r="4" spans="1:8" ht="12.75">
      <c r="A4" s="238"/>
      <c r="B4" s="318" t="s">
        <v>661</v>
      </c>
      <c r="C4" s="318"/>
      <c r="D4" s="318"/>
      <c r="E4" s="318"/>
      <c r="F4" s="318"/>
      <c r="G4" s="318"/>
      <c r="H4" s="318"/>
    </row>
    <row r="5" spans="1:8" ht="12.75">
      <c r="A5" s="238"/>
      <c r="B5" s="318" t="s">
        <v>211</v>
      </c>
      <c r="C5" s="318"/>
      <c r="D5" s="318"/>
      <c r="E5" s="318"/>
      <c r="F5" s="318"/>
      <c r="G5" s="318"/>
      <c r="H5" s="318"/>
    </row>
    <row r="6" spans="1:8" ht="12.75">
      <c r="A6" s="238"/>
      <c r="B6" s="239"/>
      <c r="C6" s="239"/>
      <c r="D6" s="239"/>
      <c r="E6" s="238"/>
      <c r="F6" s="240"/>
      <c r="G6" s="240"/>
      <c r="H6" s="240"/>
    </row>
    <row r="7" spans="1:11" ht="12.75">
      <c r="A7" s="310" t="s">
        <v>212</v>
      </c>
      <c r="B7" s="310" t="s">
        <v>213</v>
      </c>
      <c r="C7" s="310" t="s">
        <v>48</v>
      </c>
      <c r="D7" s="310" t="s">
        <v>214</v>
      </c>
      <c r="E7" s="310" t="s">
        <v>47</v>
      </c>
      <c r="F7" s="315">
        <v>2023</v>
      </c>
      <c r="G7" s="316"/>
      <c r="H7" s="317"/>
      <c r="I7" s="315">
        <v>2024</v>
      </c>
      <c r="J7" s="316"/>
      <c r="K7" s="317"/>
    </row>
    <row r="8" spans="1:11" ht="76.5">
      <c r="A8" s="310"/>
      <c r="B8" s="310"/>
      <c r="C8" s="310"/>
      <c r="D8" s="310"/>
      <c r="E8" s="310"/>
      <c r="F8" s="79" t="s">
        <v>215</v>
      </c>
      <c r="G8" s="79" t="s">
        <v>216</v>
      </c>
      <c r="H8" s="79" t="s">
        <v>217</v>
      </c>
      <c r="I8" s="79" t="s">
        <v>215</v>
      </c>
      <c r="J8" s="79" t="s">
        <v>216</v>
      </c>
      <c r="K8" s="79" t="s">
        <v>217</v>
      </c>
    </row>
    <row r="9" spans="1:11" ht="12.75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/>
      <c r="G9" s="79"/>
      <c r="H9" s="79"/>
      <c r="I9" s="79"/>
      <c r="J9" s="79"/>
      <c r="K9" s="79"/>
    </row>
    <row r="10" spans="1:11" ht="12.75">
      <c r="A10" s="77" t="s">
        <v>218</v>
      </c>
      <c r="B10" s="311" t="s">
        <v>219</v>
      </c>
      <c r="C10" s="312"/>
      <c r="D10" s="312"/>
      <c r="E10" s="313"/>
      <c r="F10" s="241"/>
      <c r="G10" s="241"/>
      <c r="H10" s="241"/>
      <c r="I10" s="241"/>
      <c r="J10" s="241"/>
      <c r="K10" s="241"/>
    </row>
    <row r="11" spans="1:11" ht="12.75">
      <c r="A11" s="77" t="s">
        <v>218</v>
      </c>
      <c r="B11" s="242" t="s">
        <v>0</v>
      </c>
      <c r="C11" s="242"/>
      <c r="D11" s="242"/>
      <c r="E11" s="84" t="s">
        <v>652</v>
      </c>
      <c r="F11" s="83">
        <f>F12+F15+F20+F28+F31</f>
        <v>0</v>
      </c>
      <c r="G11" s="83">
        <f>G12+G15+G20+G25+G28+G31</f>
        <v>9116292.51</v>
      </c>
      <c r="H11" s="83">
        <f>H12+H15+H20+H25+H28+H31</f>
        <v>9116292.51</v>
      </c>
      <c r="I11" s="83">
        <f>I12+I15+I20+I28+I31</f>
        <v>0</v>
      </c>
      <c r="J11" s="83">
        <f>J12+J15+J20+J25+J28+J31</f>
        <v>10116292.51</v>
      </c>
      <c r="K11" s="83">
        <f>K12+K15+K20+K25+K28+K31</f>
        <v>10116292.51</v>
      </c>
    </row>
    <row r="12" spans="1:11" ht="25.5">
      <c r="A12" s="77" t="s">
        <v>218</v>
      </c>
      <c r="B12" s="78" t="s">
        <v>1</v>
      </c>
      <c r="C12" s="243"/>
      <c r="D12" s="243"/>
      <c r="E12" s="82" t="s">
        <v>220</v>
      </c>
      <c r="F12" s="83"/>
      <c r="G12" s="83">
        <f>G13</f>
        <v>1041777.07</v>
      </c>
      <c r="H12" s="83">
        <f>H13</f>
        <v>1041777.07</v>
      </c>
      <c r="I12" s="83"/>
      <c r="J12" s="83">
        <f>J13</f>
        <v>1041777.07</v>
      </c>
      <c r="K12" s="83">
        <f>K13</f>
        <v>1041777.07</v>
      </c>
    </row>
    <row r="13" spans="1:11" ht="12.75">
      <c r="A13" s="77" t="s">
        <v>218</v>
      </c>
      <c r="B13" s="77" t="s">
        <v>1</v>
      </c>
      <c r="C13" s="79" t="s">
        <v>221</v>
      </c>
      <c r="D13" s="79"/>
      <c r="E13" s="82" t="s">
        <v>183</v>
      </c>
      <c r="F13" s="80"/>
      <c r="G13" s="80">
        <f>G14</f>
        <v>1041777.07</v>
      </c>
      <c r="H13" s="80">
        <f>H14</f>
        <v>1041777.07</v>
      </c>
      <c r="I13" s="80"/>
      <c r="J13" s="80">
        <f>J14</f>
        <v>1041777.07</v>
      </c>
      <c r="K13" s="80">
        <f>K14</f>
        <v>1041777.07</v>
      </c>
    </row>
    <row r="14" spans="1:11" ht="51">
      <c r="A14" s="77" t="s">
        <v>218</v>
      </c>
      <c r="B14" s="77" t="s">
        <v>1</v>
      </c>
      <c r="C14" s="79" t="s">
        <v>221</v>
      </c>
      <c r="D14" s="79">
        <v>100</v>
      </c>
      <c r="E14" s="82" t="s">
        <v>222</v>
      </c>
      <c r="F14" s="80"/>
      <c r="G14" s="80">
        <v>1041777.07</v>
      </c>
      <c r="H14" s="80">
        <f>SUM(F14+G14)</f>
        <v>1041777.07</v>
      </c>
      <c r="I14" s="80"/>
      <c r="J14" s="80">
        <v>1041777.07</v>
      </c>
      <c r="K14" s="80">
        <f>SUM(I14+J14)</f>
        <v>1041777.07</v>
      </c>
    </row>
    <row r="15" spans="1:11" ht="38.25">
      <c r="A15" s="77" t="s">
        <v>218</v>
      </c>
      <c r="B15" s="81" t="s">
        <v>2</v>
      </c>
      <c r="C15" s="79"/>
      <c r="D15" s="79"/>
      <c r="E15" s="82" t="s">
        <v>223</v>
      </c>
      <c r="F15" s="80"/>
      <c r="G15" s="83">
        <f>G16</f>
        <v>6972087.56</v>
      </c>
      <c r="H15" s="83">
        <f>H16</f>
        <v>6972087.56</v>
      </c>
      <c r="I15" s="80"/>
      <c r="J15" s="83">
        <f>J16</f>
        <v>6972087.56</v>
      </c>
      <c r="K15" s="83">
        <f>K16</f>
        <v>6972087.56</v>
      </c>
    </row>
    <row r="16" spans="1:11" ht="38.25">
      <c r="A16" s="77" t="s">
        <v>218</v>
      </c>
      <c r="B16" s="86" t="s">
        <v>2</v>
      </c>
      <c r="C16" s="79" t="s">
        <v>224</v>
      </c>
      <c r="D16" s="79"/>
      <c r="E16" s="82" t="s">
        <v>225</v>
      </c>
      <c r="F16" s="80"/>
      <c r="G16" s="80">
        <f>G17+G18+G19</f>
        <v>6972087.56</v>
      </c>
      <c r="H16" s="80">
        <f>H17+H18+H19</f>
        <v>6972087.56</v>
      </c>
      <c r="I16" s="80"/>
      <c r="J16" s="80">
        <f>J17+J18+J19</f>
        <v>6972087.56</v>
      </c>
      <c r="K16" s="80">
        <f>K17+K18+K19</f>
        <v>6972087.56</v>
      </c>
    </row>
    <row r="17" spans="1:11" ht="51">
      <c r="A17" s="77" t="s">
        <v>218</v>
      </c>
      <c r="B17" s="86" t="s">
        <v>2</v>
      </c>
      <c r="C17" s="79" t="s">
        <v>224</v>
      </c>
      <c r="D17" s="79">
        <v>100</v>
      </c>
      <c r="E17" s="82" t="s">
        <v>222</v>
      </c>
      <c r="F17" s="80"/>
      <c r="G17" s="80">
        <v>6485723.56</v>
      </c>
      <c r="H17" s="80">
        <f>SUM(F17+G17)</f>
        <v>6485723.56</v>
      </c>
      <c r="I17" s="80"/>
      <c r="J17" s="80">
        <v>6485723.56</v>
      </c>
      <c r="K17" s="80">
        <f>SUM(I17+J17)</f>
        <v>6485723.56</v>
      </c>
    </row>
    <row r="18" spans="1:11" ht="12.75">
      <c r="A18" s="77" t="s">
        <v>218</v>
      </c>
      <c r="B18" s="86" t="s">
        <v>2</v>
      </c>
      <c r="C18" s="79" t="s">
        <v>224</v>
      </c>
      <c r="D18" s="79">
        <v>200</v>
      </c>
      <c r="E18" s="82" t="s">
        <v>146</v>
      </c>
      <c r="F18" s="80"/>
      <c r="G18" s="80">
        <v>58500</v>
      </c>
      <c r="H18" s="80">
        <f>SUM(F18+G18)</f>
        <v>58500</v>
      </c>
      <c r="I18" s="80"/>
      <c r="J18" s="80">
        <v>58500</v>
      </c>
      <c r="K18" s="80">
        <f>SUM(I18+J18)</f>
        <v>58500</v>
      </c>
    </row>
    <row r="19" spans="1:11" ht="12.75">
      <c r="A19" s="77" t="s">
        <v>218</v>
      </c>
      <c r="B19" s="86" t="s">
        <v>2</v>
      </c>
      <c r="C19" s="79" t="s">
        <v>224</v>
      </c>
      <c r="D19" s="79">
        <v>800</v>
      </c>
      <c r="E19" s="82" t="s">
        <v>101</v>
      </c>
      <c r="F19" s="80"/>
      <c r="G19" s="80">
        <v>427864</v>
      </c>
      <c r="H19" s="80">
        <f>SUM(F19+G19)</f>
        <v>427864</v>
      </c>
      <c r="I19" s="80"/>
      <c r="J19" s="80">
        <v>427864</v>
      </c>
      <c r="K19" s="80">
        <f>SUM(I19+J19)</f>
        <v>427864</v>
      </c>
    </row>
    <row r="20" spans="1:11" ht="25.5">
      <c r="A20" s="77" t="s">
        <v>218</v>
      </c>
      <c r="B20" s="81" t="s">
        <v>3</v>
      </c>
      <c r="C20" s="79"/>
      <c r="D20" s="79"/>
      <c r="E20" s="82" t="s">
        <v>4</v>
      </c>
      <c r="F20" s="80"/>
      <c r="G20" s="83">
        <f>G21+G23</f>
        <v>177427.88</v>
      </c>
      <c r="H20" s="83">
        <f>G20</f>
        <v>177427.88</v>
      </c>
      <c r="I20" s="80"/>
      <c r="J20" s="83">
        <f>J21+J23</f>
        <v>177427.88</v>
      </c>
      <c r="K20" s="83">
        <f>J20</f>
        <v>177427.88</v>
      </c>
    </row>
    <row r="21" spans="1:11" ht="38.25">
      <c r="A21" s="77" t="s">
        <v>218</v>
      </c>
      <c r="B21" s="86" t="s">
        <v>3</v>
      </c>
      <c r="C21" s="79" t="s">
        <v>226</v>
      </c>
      <c r="D21" s="79"/>
      <c r="E21" s="82" t="s">
        <v>187</v>
      </c>
      <c r="F21" s="80"/>
      <c r="G21" s="80">
        <f>G22</f>
        <v>51600</v>
      </c>
      <c r="H21" s="80">
        <f>H22</f>
        <v>51600</v>
      </c>
      <c r="I21" s="80"/>
      <c r="J21" s="80">
        <f>J22</f>
        <v>51600</v>
      </c>
      <c r="K21" s="80">
        <f>K22</f>
        <v>51600</v>
      </c>
    </row>
    <row r="22" spans="1:11" ht="12.75">
      <c r="A22" s="77" t="s">
        <v>218</v>
      </c>
      <c r="B22" s="86" t="s">
        <v>3</v>
      </c>
      <c r="C22" s="79" t="s">
        <v>226</v>
      </c>
      <c r="D22" s="79">
        <v>500</v>
      </c>
      <c r="E22" s="82" t="s">
        <v>100</v>
      </c>
      <c r="F22" s="80"/>
      <c r="G22" s="80">
        <v>51600</v>
      </c>
      <c r="H22" s="80">
        <f>SUM(F22+G22)</f>
        <v>51600</v>
      </c>
      <c r="I22" s="80"/>
      <c r="J22" s="80">
        <v>51600</v>
      </c>
      <c r="K22" s="80">
        <f>SUM(I22+J22)</f>
        <v>51600</v>
      </c>
    </row>
    <row r="23" spans="1:11" ht="38.25">
      <c r="A23" s="77" t="s">
        <v>218</v>
      </c>
      <c r="B23" s="86" t="s">
        <v>3</v>
      </c>
      <c r="C23" s="79" t="s">
        <v>198</v>
      </c>
      <c r="D23" s="79"/>
      <c r="E23" s="82" t="s">
        <v>197</v>
      </c>
      <c r="F23" s="80"/>
      <c r="G23" s="80">
        <f>G24</f>
        <v>125827.88</v>
      </c>
      <c r="H23" s="80">
        <f>G23</f>
        <v>125827.88</v>
      </c>
      <c r="I23" s="80"/>
      <c r="J23" s="80">
        <f>J24</f>
        <v>125827.88</v>
      </c>
      <c r="K23" s="80">
        <f>J23</f>
        <v>125827.88</v>
      </c>
    </row>
    <row r="24" spans="1:11" ht="12.75">
      <c r="A24" s="77" t="s">
        <v>218</v>
      </c>
      <c r="B24" s="86" t="s">
        <v>3</v>
      </c>
      <c r="C24" s="79" t="s">
        <v>198</v>
      </c>
      <c r="D24" s="79">
        <v>500</v>
      </c>
      <c r="E24" s="82" t="s">
        <v>100</v>
      </c>
      <c r="F24" s="80"/>
      <c r="G24" s="80">
        <v>125827.88</v>
      </c>
      <c r="H24" s="80">
        <f>G24</f>
        <v>125827.88</v>
      </c>
      <c r="I24" s="80"/>
      <c r="J24" s="80">
        <v>125827.88</v>
      </c>
      <c r="K24" s="80">
        <f>J24</f>
        <v>125827.88</v>
      </c>
    </row>
    <row r="25" spans="1:11" ht="12.75">
      <c r="A25" s="77" t="s">
        <v>218</v>
      </c>
      <c r="B25" s="81" t="s">
        <v>5</v>
      </c>
      <c r="C25" s="79"/>
      <c r="D25" s="79"/>
      <c r="E25" s="82" t="s">
        <v>6</v>
      </c>
      <c r="F25" s="80"/>
      <c r="G25" s="83">
        <f>G26</f>
        <v>0</v>
      </c>
      <c r="H25" s="83">
        <f>H26</f>
        <v>0</v>
      </c>
      <c r="I25" s="80"/>
      <c r="J25" s="83">
        <f>J26</f>
        <v>1000000</v>
      </c>
      <c r="K25" s="83">
        <f>K26</f>
        <v>1000000</v>
      </c>
    </row>
    <row r="26" spans="1:11" ht="12.75">
      <c r="A26" s="77" t="s">
        <v>218</v>
      </c>
      <c r="B26" s="86" t="s">
        <v>5</v>
      </c>
      <c r="C26" s="79" t="s">
        <v>196</v>
      </c>
      <c r="D26" s="79"/>
      <c r="E26" s="82" t="s">
        <v>195</v>
      </c>
      <c r="F26" s="80"/>
      <c r="G26" s="80">
        <f>G27</f>
        <v>0</v>
      </c>
      <c r="H26" s="80">
        <f>H27</f>
        <v>0</v>
      </c>
      <c r="I26" s="80"/>
      <c r="J26" s="80">
        <f>J27</f>
        <v>1000000</v>
      </c>
      <c r="K26" s="80">
        <f>K27</f>
        <v>1000000</v>
      </c>
    </row>
    <row r="27" spans="1:11" ht="12.75">
      <c r="A27" s="77" t="s">
        <v>218</v>
      </c>
      <c r="B27" s="86" t="s">
        <v>5</v>
      </c>
      <c r="C27" s="79" t="s">
        <v>196</v>
      </c>
      <c r="D27" s="79">
        <v>200</v>
      </c>
      <c r="E27" s="82" t="s">
        <v>146</v>
      </c>
      <c r="F27" s="80"/>
      <c r="G27" s="80">
        <v>0</v>
      </c>
      <c r="H27" s="80">
        <f>G27</f>
        <v>0</v>
      </c>
      <c r="I27" s="80"/>
      <c r="J27" s="80">
        <v>1000000</v>
      </c>
      <c r="K27" s="80">
        <f>J27</f>
        <v>1000000</v>
      </c>
    </row>
    <row r="28" spans="1:11" ht="12.75">
      <c r="A28" s="77" t="s">
        <v>218</v>
      </c>
      <c r="B28" s="78" t="s">
        <v>7</v>
      </c>
      <c r="C28" s="79"/>
      <c r="D28" s="79"/>
      <c r="E28" s="82" t="s">
        <v>227</v>
      </c>
      <c r="F28" s="80"/>
      <c r="G28" s="83">
        <f>G29</f>
        <v>155000</v>
      </c>
      <c r="H28" s="83">
        <f>H29</f>
        <v>155000</v>
      </c>
      <c r="I28" s="80"/>
      <c r="J28" s="83">
        <f>J29</f>
        <v>155000</v>
      </c>
      <c r="K28" s="83">
        <f>K29</f>
        <v>155000</v>
      </c>
    </row>
    <row r="29" spans="1:11" ht="25.5">
      <c r="A29" s="77" t="s">
        <v>218</v>
      </c>
      <c r="B29" s="77" t="s">
        <v>7</v>
      </c>
      <c r="C29" s="79" t="s">
        <v>228</v>
      </c>
      <c r="D29" s="79"/>
      <c r="E29" s="82" t="s">
        <v>229</v>
      </c>
      <c r="F29" s="80"/>
      <c r="G29" s="80">
        <f>G30</f>
        <v>155000</v>
      </c>
      <c r="H29" s="80">
        <f>H30</f>
        <v>155000</v>
      </c>
      <c r="I29" s="80"/>
      <c r="J29" s="80">
        <f>J30</f>
        <v>155000</v>
      </c>
      <c r="K29" s="80">
        <f>K30</f>
        <v>155000</v>
      </c>
    </row>
    <row r="30" spans="1:11" ht="12.75">
      <c r="A30" s="77" t="s">
        <v>218</v>
      </c>
      <c r="B30" s="77" t="s">
        <v>7</v>
      </c>
      <c r="C30" s="79" t="s">
        <v>228</v>
      </c>
      <c r="D30" s="79">
        <v>800</v>
      </c>
      <c r="E30" s="82" t="s">
        <v>101</v>
      </c>
      <c r="F30" s="80"/>
      <c r="G30" s="80">
        <v>155000</v>
      </c>
      <c r="H30" s="80">
        <f>SUM(F30+G30)</f>
        <v>155000</v>
      </c>
      <c r="I30" s="80"/>
      <c r="J30" s="80">
        <v>155000</v>
      </c>
      <c r="K30" s="80">
        <f>SUM(I30+J30)</f>
        <v>155000</v>
      </c>
    </row>
    <row r="31" spans="1:11" ht="12.75">
      <c r="A31" s="77" t="s">
        <v>218</v>
      </c>
      <c r="B31" s="78" t="s">
        <v>8</v>
      </c>
      <c r="C31" s="77"/>
      <c r="D31" s="77"/>
      <c r="E31" s="82" t="s">
        <v>9</v>
      </c>
      <c r="F31" s="80"/>
      <c r="G31" s="83">
        <f>G32+G34+G36+G38+G40</f>
        <v>770000</v>
      </c>
      <c r="H31" s="83">
        <f>H32+H34+H36+H38+H40</f>
        <v>770000</v>
      </c>
      <c r="I31" s="80"/>
      <c r="J31" s="83">
        <f>J32+J34+J36+J38+J40</f>
        <v>770000</v>
      </c>
      <c r="K31" s="83">
        <f>K32+K34+K36+K38+K40</f>
        <v>770000</v>
      </c>
    </row>
    <row r="32" spans="1:11" ht="25.5">
      <c r="A32" s="77" t="s">
        <v>218</v>
      </c>
      <c r="B32" s="77" t="s">
        <v>8</v>
      </c>
      <c r="C32" s="79" t="s">
        <v>230</v>
      </c>
      <c r="D32" s="79"/>
      <c r="E32" s="82" t="s">
        <v>231</v>
      </c>
      <c r="F32" s="80"/>
      <c r="G32" s="80">
        <f>G33</f>
        <v>500000</v>
      </c>
      <c r="H32" s="80">
        <f>H33</f>
        <v>500000</v>
      </c>
      <c r="I32" s="80"/>
      <c r="J32" s="80">
        <f>J33</f>
        <v>500000</v>
      </c>
      <c r="K32" s="80">
        <f>K33</f>
        <v>500000</v>
      </c>
    </row>
    <row r="33" spans="1:11" ht="12.75">
      <c r="A33" s="77" t="s">
        <v>218</v>
      </c>
      <c r="B33" s="77" t="s">
        <v>8</v>
      </c>
      <c r="C33" s="79" t="s">
        <v>230</v>
      </c>
      <c r="D33" s="79">
        <v>200</v>
      </c>
      <c r="E33" s="82" t="s">
        <v>146</v>
      </c>
      <c r="F33" s="80"/>
      <c r="G33" s="80">
        <v>500000</v>
      </c>
      <c r="H33" s="80">
        <f>SUM(F33+G33)</f>
        <v>500000</v>
      </c>
      <c r="I33" s="80"/>
      <c r="J33" s="80">
        <v>500000</v>
      </c>
      <c r="K33" s="80">
        <f>SUM(I33+J33)</f>
        <v>500000</v>
      </c>
    </row>
    <row r="34" spans="1:11" ht="38.25">
      <c r="A34" s="77" t="s">
        <v>218</v>
      </c>
      <c r="B34" s="77" t="s">
        <v>8</v>
      </c>
      <c r="C34" s="79" t="s">
        <v>232</v>
      </c>
      <c r="D34" s="79"/>
      <c r="E34" s="82" t="s">
        <v>165</v>
      </c>
      <c r="F34" s="80"/>
      <c r="G34" s="80">
        <f>G35</f>
        <v>170000</v>
      </c>
      <c r="H34" s="80">
        <f>SUM(F34+G34)</f>
        <v>170000</v>
      </c>
      <c r="I34" s="80"/>
      <c r="J34" s="80">
        <f>J35</f>
        <v>170000</v>
      </c>
      <c r="K34" s="80">
        <f>SUM(I34+J34)</f>
        <v>170000</v>
      </c>
    </row>
    <row r="35" spans="1:11" ht="12.75">
      <c r="A35" s="77" t="s">
        <v>218</v>
      </c>
      <c r="B35" s="77" t="s">
        <v>8</v>
      </c>
      <c r="C35" s="79" t="s">
        <v>232</v>
      </c>
      <c r="D35" s="79">
        <v>200</v>
      </c>
      <c r="E35" s="82" t="s">
        <v>146</v>
      </c>
      <c r="F35" s="80"/>
      <c r="G35" s="80">
        <v>170000</v>
      </c>
      <c r="H35" s="80">
        <f>F35+G35</f>
        <v>170000</v>
      </c>
      <c r="I35" s="80"/>
      <c r="J35" s="80">
        <v>170000</v>
      </c>
      <c r="K35" s="80">
        <f>I35+J35</f>
        <v>170000</v>
      </c>
    </row>
    <row r="36" spans="1:11" ht="12.75">
      <c r="A36" s="77" t="s">
        <v>218</v>
      </c>
      <c r="B36" s="77" t="s">
        <v>8</v>
      </c>
      <c r="C36" s="79" t="s">
        <v>233</v>
      </c>
      <c r="D36" s="79"/>
      <c r="E36" s="82" t="s">
        <v>169</v>
      </c>
      <c r="F36" s="80"/>
      <c r="G36" s="80">
        <f>G37</f>
        <v>100000</v>
      </c>
      <c r="H36" s="80">
        <f>H37</f>
        <v>100000</v>
      </c>
      <c r="I36" s="80"/>
      <c r="J36" s="80">
        <f>J37</f>
        <v>100000</v>
      </c>
      <c r="K36" s="80">
        <f>K37</f>
        <v>100000</v>
      </c>
    </row>
    <row r="37" spans="1:11" ht="12.75">
      <c r="A37" s="77" t="s">
        <v>218</v>
      </c>
      <c r="B37" s="77" t="s">
        <v>8</v>
      </c>
      <c r="C37" s="79" t="s">
        <v>233</v>
      </c>
      <c r="D37" s="79">
        <v>200</v>
      </c>
      <c r="E37" s="82" t="s">
        <v>146</v>
      </c>
      <c r="F37" s="80"/>
      <c r="G37" s="80">
        <f>100000</f>
        <v>100000</v>
      </c>
      <c r="H37" s="80">
        <f>G37</f>
        <v>100000</v>
      </c>
      <c r="I37" s="80"/>
      <c r="J37" s="80">
        <f>100000</f>
        <v>100000</v>
      </c>
      <c r="K37" s="80">
        <f>J37</f>
        <v>100000</v>
      </c>
    </row>
    <row r="38" spans="1:11" ht="12.75">
      <c r="A38" s="77" t="s">
        <v>218</v>
      </c>
      <c r="B38" s="77" t="s">
        <v>8</v>
      </c>
      <c r="C38" s="92" t="s">
        <v>297</v>
      </c>
      <c r="D38" s="79"/>
      <c r="E38" s="82" t="s">
        <v>277</v>
      </c>
      <c r="F38" s="80"/>
      <c r="G38" s="80">
        <f>G39</f>
        <v>0</v>
      </c>
      <c r="H38" s="80">
        <f>G38</f>
        <v>0</v>
      </c>
      <c r="I38" s="80"/>
      <c r="J38" s="80">
        <f>J39</f>
        <v>0</v>
      </c>
      <c r="K38" s="80">
        <f>J38</f>
        <v>0</v>
      </c>
    </row>
    <row r="39" spans="1:11" ht="12.75">
      <c r="A39" s="77" t="s">
        <v>218</v>
      </c>
      <c r="B39" s="77" t="s">
        <v>8</v>
      </c>
      <c r="C39" s="92" t="s">
        <v>297</v>
      </c>
      <c r="D39" s="79">
        <v>200</v>
      </c>
      <c r="E39" s="82" t="s">
        <v>146</v>
      </c>
      <c r="F39" s="80"/>
      <c r="G39" s="80">
        <v>0</v>
      </c>
      <c r="H39" s="80">
        <f>G39</f>
        <v>0</v>
      </c>
      <c r="I39" s="80"/>
      <c r="J39" s="80">
        <v>0</v>
      </c>
      <c r="K39" s="80">
        <f>J39</f>
        <v>0</v>
      </c>
    </row>
    <row r="40" spans="1:11" ht="12.75">
      <c r="A40" s="77" t="s">
        <v>218</v>
      </c>
      <c r="B40" s="77" t="s">
        <v>8</v>
      </c>
      <c r="C40" s="244" t="s">
        <v>234</v>
      </c>
      <c r="D40" s="79"/>
      <c r="E40" s="82" t="s">
        <v>201</v>
      </c>
      <c r="F40" s="80"/>
      <c r="G40" s="80">
        <f>G41</f>
        <v>0</v>
      </c>
      <c r="H40" s="80">
        <f>G40</f>
        <v>0</v>
      </c>
      <c r="I40" s="80"/>
      <c r="J40" s="80">
        <f>J41</f>
        <v>0</v>
      </c>
      <c r="K40" s="80">
        <f>J40</f>
        <v>0</v>
      </c>
    </row>
    <row r="41" spans="1:11" ht="12.75">
      <c r="A41" s="77" t="s">
        <v>218</v>
      </c>
      <c r="B41" s="77" t="s">
        <v>8</v>
      </c>
      <c r="C41" s="244" t="s">
        <v>234</v>
      </c>
      <c r="D41" s="79">
        <v>800</v>
      </c>
      <c r="E41" s="82" t="s">
        <v>101</v>
      </c>
      <c r="F41" s="80"/>
      <c r="G41" s="80">
        <v>0</v>
      </c>
      <c r="H41" s="80">
        <f>G41</f>
        <v>0</v>
      </c>
      <c r="I41" s="80"/>
      <c r="J41" s="80">
        <v>0</v>
      </c>
      <c r="K41" s="80">
        <f>J41</f>
        <v>0</v>
      </c>
    </row>
    <row r="42" spans="1:11" ht="12.75">
      <c r="A42" s="77" t="s">
        <v>218</v>
      </c>
      <c r="B42" s="78" t="s">
        <v>10</v>
      </c>
      <c r="C42" s="78"/>
      <c r="D42" s="78"/>
      <c r="E42" s="84" t="s">
        <v>11</v>
      </c>
      <c r="F42" s="83"/>
      <c r="G42" s="83">
        <f>G43</f>
        <v>503237</v>
      </c>
      <c r="H42" s="83">
        <f>H43</f>
        <v>403237</v>
      </c>
      <c r="I42" s="83"/>
      <c r="J42" s="83">
        <f>J43</f>
        <v>519916</v>
      </c>
      <c r="K42" s="83">
        <f>K43</f>
        <v>419916</v>
      </c>
    </row>
    <row r="43" spans="1:11" ht="12.75">
      <c r="A43" s="77" t="s">
        <v>218</v>
      </c>
      <c r="B43" s="77" t="s">
        <v>12</v>
      </c>
      <c r="C43" s="78"/>
      <c r="D43" s="78"/>
      <c r="E43" s="82" t="s">
        <v>13</v>
      </c>
      <c r="F43" s="83"/>
      <c r="G43" s="83">
        <f>G44+G46</f>
        <v>503237</v>
      </c>
      <c r="H43" s="83">
        <f>H44+H46</f>
        <v>403237</v>
      </c>
      <c r="I43" s="83"/>
      <c r="J43" s="83">
        <f>J44+J46</f>
        <v>519916</v>
      </c>
      <c r="K43" s="83">
        <f>K44+K46</f>
        <v>419916</v>
      </c>
    </row>
    <row r="44" spans="1:11" ht="25.5">
      <c r="A44" s="77" t="s">
        <v>218</v>
      </c>
      <c r="B44" s="77" t="s">
        <v>12</v>
      </c>
      <c r="C44" s="79" t="s">
        <v>235</v>
      </c>
      <c r="D44" s="79"/>
      <c r="E44" s="82" t="s">
        <v>199</v>
      </c>
      <c r="F44" s="80"/>
      <c r="G44" s="80">
        <f>G45</f>
        <v>403237</v>
      </c>
      <c r="H44" s="80">
        <f>H45</f>
        <v>403237</v>
      </c>
      <c r="I44" s="80"/>
      <c r="J44" s="80">
        <f>J45</f>
        <v>419916</v>
      </c>
      <c r="K44" s="80">
        <f>K45</f>
        <v>419916</v>
      </c>
    </row>
    <row r="45" spans="1:11" ht="51">
      <c r="A45" s="77" t="s">
        <v>218</v>
      </c>
      <c r="B45" s="77" t="s">
        <v>12</v>
      </c>
      <c r="C45" s="79" t="s">
        <v>235</v>
      </c>
      <c r="D45" s="79">
        <v>100</v>
      </c>
      <c r="E45" s="82" t="s">
        <v>222</v>
      </c>
      <c r="F45" s="80"/>
      <c r="G45" s="80">
        <v>403237</v>
      </c>
      <c r="H45" s="80">
        <f>SUM(F45+G45)</f>
        <v>403237</v>
      </c>
      <c r="I45" s="80"/>
      <c r="J45" s="80">
        <v>419916</v>
      </c>
      <c r="K45" s="80">
        <f>SUM(I45+J45)</f>
        <v>419916</v>
      </c>
    </row>
    <row r="46" spans="1:11" ht="12.75">
      <c r="A46" s="77" t="s">
        <v>218</v>
      </c>
      <c r="B46" s="86" t="s">
        <v>12</v>
      </c>
      <c r="C46" s="85" t="s">
        <v>235</v>
      </c>
      <c r="D46" s="85">
        <v>200</v>
      </c>
      <c r="E46" s="82" t="s">
        <v>146</v>
      </c>
      <c r="F46" s="80"/>
      <c r="G46" s="80">
        <v>100000</v>
      </c>
      <c r="H46" s="80">
        <f>F46</f>
        <v>0</v>
      </c>
      <c r="I46" s="80"/>
      <c r="J46" s="80">
        <v>100000</v>
      </c>
      <c r="K46" s="80">
        <f>I46</f>
        <v>0</v>
      </c>
    </row>
    <row r="47" spans="1:11" ht="12.75">
      <c r="A47" s="77" t="s">
        <v>218</v>
      </c>
      <c r="B47" s="81" t="s">
        <v>236</v>
      </c>
      <c r="C47" s="81"/>
      <c r="D47" s="81"/>
      <c r="E47" s="84" t="s">
        <v>237</v>
      </c>
      <c r="F47" s="83"/>
      <c r="G47" s="83">
        <f>G48+G51</f>
        <v>159000</v>
      </c>
      <c r="H47" s="83">
        <f>G47</f>
        <v>159000</v>
      </c>
      <c r="I47" s="83"/>
      <c r="J47" s="83">
        <f>J48+J51</f>
        <v>159000</v>
      </c>
      <c r="K47" s="83">
        <f>J47</f>
        <v>159000</v>
      </c>
    </row>
    <row r="48" spans="1:11" ht="25.5">
      <c r="A48" s="77" t="s">
        <v>218</v>
      </c>
      <c r="B48" s="81" t="s">
        <v>14</v>
      </c>
      <c r="C48" s="81"/>
      <c r="D48" s="81"/>
      <c r="E48" s="82" t="s">
        <v>238</v>
      </c>
      <c r="F48" s="83"/>
      <c r="G48" s="83">
        <f>G49</f>
        <v>100000</v>
      </c>
      <c r="H48" s="83">
        <f>G48</f>
        <v>100000</v>
      </c>
      <c r="I48" s="83"/>
      <c r="J48" s="83">
        <f>J49</f>
        <v>100000</v>
      </c>
      <c r="K48" s="83">
        <f>J48</f>
        <v>100000</v>
      </c>
    </row>
    <row r="49" spans="1:11" ht="38.25">
      <c r="A49" s="77" t="s">
        <v>218</v>
      </c>
      <c r="B49" s="86" t="s">
        <v>14</v>
      </c>
      <c r="C49" s="86" t="s">
        <v>239</v>
      </c>
      <c r="D49" s="86"/>
      <c r="E49" s="82" t="s">
        <v>240</v>
      </c>
      <c r="F49" s="80"/>
      <c r="G49" s="80">
        <f>G50</f>
        <v>100000</v>
      </c>
      <c r="H49" s="80">
        <f>H50</f>
        <v>100000</v>
      </c>
      <c r="I49" s="80"/>
      <c r="J49" s="80">
        <f>J50</f>
        <v>100000</v>
      </c>
      <c r="K49" s="80">
        <f>K50</f>
        <v>100000</v>
      </c>
    </row>
    <row r="50" spans="1:11" ht="12.75">
      <c r="A50" s="77" t="s">
        <v>218</v>
      </c>
      <c r="B50" s="86" t="s">
        <v>14</v>
      </c>
      <c r="C50" s="86" t="s">
        <v>239</v>
      </c>
      <c r="D50" s="79">
        <v>200</v>
      </c>
      <c r="E50" s="82" t="s">
        <v>146</v>
      </c>
      <c r="F50" s="80"/>
      <c r="G50" s="80">
        <v>100000</v>
      </c>
      <c r="H50" s="80">
        <f>G50</f>
        <v>100000</v>
      </c>
      <c r="I50" s="80"/>
      <c r="J50" s="80">
        <v>100000</v>
      </c>
      <c r="K50" s="80">
        <f>J50</f>
        <v>100000</v>
      </c>
    </row>
    <row r="51" spans="1:11" ht="12.75">
      <c r="A51" s="77" t="s">
        <v>218</v>
      </c>
      <c r="B51" s="78" t="s">
        <v>15</v>
      </c>
      <c r="C51" s="86" t="s">
        <v>241</v>
      </c>
      <c r="D51" s="85"/>
      <c r="E51" s="82" t="s">
        <v>193</v>
      </c>
      <c r="F51" s="80"/>
      <c r="G51" s="83">
        <f>G52+G53</f>
        <v>59000</v>
      </c>
      <c r="H51" s="83">
        <f>G51</f>
        <v>59000</v>
      </c>
      <c r="I51" s="80"/>
      <c r="J51" s="83">
        <f>J52+J53</f>
        <v>59000</v>
      </c>
      <c r="K51" s="83">
        <f>J51</f>
        <v>59000</v>
      </c>
    </row>
    <row r="52" spans="1:11" ht="51">
      <c r="A52" s="77" t="s">
        <v>218</v>
      </c>
      <c r="B52" s="77" t="s">
        <v>15</v>
      </c>
      <c r="C52" s="86" t="s">
        <v>241</v>
      </c>
      <c r="D52" s="79">
        <v>100</v>
      </c>
      <c r="E52" s="82" t="s">
        <v>222</v>
      </c>
      <c r="F52" s="80"/>
      <c r="G52" s="80">
        <v>50000</v>
      </c>
      <c r="H52" s="80">
        <f>G52</f>
        <v>50000</v>
      </c>
      <c r="I52" s="80"/>
      <c r="J52" s="80">
        <v>50000</v>
      </c>
      <c r="K52" s="80">
        <f>J52</f>
        <v>50000</v>
      </c>
    </row>
    <row r="53" spans="1:11" ht="12.75">
      <c r="A53" s="77" t="s">
        <v>218</v>
      </c>
      <c r="B53" s="77" t="s">
        <v>15</v>
      </c>
      <c r="C53" s="86" t="s">
        <v>241</v>
      </c>
      <c r="D53" s="79">
        <v>200</v>
      </c>
      <c r="E53" s="82" t="s">
        <v>146</v>
      </c>
      <c r="F53" s="80"/>
      <c r="G53" s="80">
        <v>9000</v>
      </c>
      <c r="H53" s="80">
        <f>G53</f>
        <v>9000</v>
      </c>
      <c r="I53" s="80"/>
      <c r="J53" s="80">
        <v>9000</v>
      </c>
      <c r="K53" s="80">
        <f>J53</f>
        <v>9000</v>
      </c>
    </row>
    <row r="54" spans="1:11" ht="12.75">
      <c r="A54" s="77" t="s">
        <v>218</v>
      </c>
      <c r="B54" s="81" t="s">
        <v>16</v>
      </c>
      <c r="C54" s="81"/>
      <c r="D54" s="81"/>
      <c r="E54" s="84" t="s">
        <v>17</v>
      </c>
      <c r="F54" s="83">
        <f>F60</f>
        <v>0</v>
      </c>
      <c r="G54" s="83">
        <f>G55+G60</f>
        <v>22146016.490000002</v>
      </c>
      <c r="H54" s="83">
        <f>H55+H60</f>
        <v>10526255.49</v>
      </c>
      <c r="I54" s="83">
        <f>I60</f>
        <v>0</v>
      </c>
      <c r="J54" s="83">
        <f>J55+J60</f>
        <v>21081096.490000002</v>
      </c>
      <c r="K54" s="83">
        <f>K55+K60</f>
        <v>21081096.490000002</v>
      </c>
    </row>
    <row r="55" spans="1:11" ht="12.75">
      <c r="A55" s="77" t="s">
        <v>218</v>
      </c>
      <c r="B55" s="81" t="s">
        <v>18</v>
      </c>
      <c r="C55" s="81"/>
      <c r="D55" s="81"/>
      <c r="E55" s="84" t="s">
        <v>19</v>
      </c>
      <c r="F55" s="83"/>
      <c r="G55" s="83">
        <f>G56+G58</f>
        <v>40000</v>
      </c>
      <c r="H55" s="83">
        <f>G55</f>
        <v>40000</v>
      </c>
      <c r="I55" s="83"/>
      <c r="J55" s="83">
        <f>J56+J58</f>
        <v>40000</v>
      </c>
      <c r="K55" s="83">
        <f>J55</f>
        <v>40000</v>
      </c>
    </row>
    <row r="56" spans="1:11" ht="12.75">
      <c r="A56" s="77" t="s">
        <v>218</v>
      </c>
      <c r="B56" s="86" t="s">
        <v>18</v>
      </c>
      <c r="C56" s="86" t="s">
        <v>303</v>
      </c>
      <c r="D56" s="86"/>
      <c r="E56" s="82" t="s">
        <v>651</v>
      </c>
      <c r="F56" s="80"/>
      <c r="G56" s="80">
        <f>G57</f>
        <v>40000</v>
      </c>
      <c r="H56" s="80">
        <f>G56</f>
        <v>40000</v>
      </c>
      <c r="I56" s="80"/>
      <c r="J56" s="80">
        <f>J57</f>
        <v>40000</v>
      </c>
      <c r="K56" s="80">
        <f>J56</f>
        <v>40000</v>
      </c>
    </row>
    <row r="57" spans="1:11" ht="12.75">
      <c r="A57" s="77" t="s">
        <v>218</v>
      </c>
      <c r="B57" s="86" t="s">
        <v>18</v>
      </c>
      <c r="C57" s="86" t="s">
        <v>303</v>
      </c>
      <c r="D57" s="79">
        <v>200</v>
      </c>
      <c r="E57" s="82" t="s">
        <v>146</v>
      </c>
      <c r="F57" s="80"/>
      <c r="G57" s="80">
        <v>40000</v>
      </c>
      <c r="H57" s="80">
        <f>G57</f>
        <v>40000</v>
      </c>
      <c r="I57" s="80"/>
      <c r="J57" s="80">
        <v>40000</v>
      </c>
      <c r="K57" s="80">
        <f>J57</f>
        <v>40000</v>
      </c>
    </row>
    <row r="58" spans="1:11" ht="12.75">
      <c r="A58" s="77" t="s">
        <v>218</v>
      </c>
      <c r="B58" s="86" t="s">
        <v>18</v>
      </c>
      <c r="C58" s="86" t="s">
        <v>301</v>
      </c>
      <c r="D58" s="85"/>
      <c r="E58" s="82" t="s">
        <v>302</v>
      </c>
      <c r="F58" s="80"/>
      <c r="G58" s="80">
        <f>G59</f>
        <v>0</v>
      </c>
      <c r="H58" s="80">
        <f>G58</f>
        <v>0</v>
      </c>
      <c r="I58" s="80"/>
      <c r="J58" s="80">
        <f>J59</f>
        <v>0</v>
      </c>
      <c r="K58" s="80">
        <f>J58</f>
        <v>0</v>
      </c>
    </row>
    <row r="59" spans="1:11" ht="12.75">
      <c r="A59" s="77" t="s">
        <v>218</v>
      </c>
      <c r="B59" s="86" t="s">
        <v>18</v>
      </c>
      <c r="C59" s="86" t="s">
        <v>301</v>
      </c>
      <c r="D59" s="79">
        <v>800</v>
      </c>
      <c r="E59" s="82" t="s">
        <v>101</v>
      </c>
      <c r="F59" s="80"/>
      <c r="G59" s="80">
        <v>0</v>
      </c>
      <c r="H59" s="80">
        <f>G59</f>
        <v>0</v>
      </c>
      <c r="I59" s="80"/>
      <c r="J59" s="80">
        <v>0</v>
      </c>
      <c r="K59" s="80">
        <f>J59</f>
        <v>0</v>
      </c>
    </row>
    <row r="60" spans="1:11" ht="12.75">
      <c r="A60" s="77" t="s">
        <v>218</v>
      </c>
      <c r="B60" s="81" t="s">
        <v>20</v>
      </c>
      <c r="C60" s="86"/>
      <c r="D60" s="86"/>
      <c r="E60" s="87" t="s">
        <v>21</v>
      </c>
      <c r="F60" s="83">
        <f>F61+F64+F68+F66+F72+F78</f>
        <v>0</v>
      </c>
      <c r="G60" s="83">
        <f>G61+G68+G66+G70+G78+G74+G76</f>
        <v>22106016.490000002</v>
      </c>
      <c r="H60" s="83">
        <f>H61+H68+H66+H70+H78+H74+H76</f>
        <v>10486255.49</v>
      </c>
      <c r="I60" s="83">
        <f>I61+I68+I66+I70+I78+I74+I76</f>
        <v>0</v>
      </c>
      <c r="J60" s="83">
        <f>J61+J68+J66+J70+J78+J74+J76</f>
        <v>21041096.490000002</v>
      </c>
      <c r="K60" s="83">
        <f>I60+J60</f>
        <v>21041096.490000002</v>
      </c>
    </row>
    <row r="61" spans="1:11" ht="25.5">
      <c r="A61" s="77" t="s">
        <v>218</v>
      </c>
      <c r="B61" s="86" t="s">
        <v>20</v>
      </c>
      <c r="C61" s="79" t="s">
        <v>242</v>
      </c>
      <c r="D61" s="79"/>
      <c r="E61" s="82" t="s">
        <v>650</v>
      </c>
      <c r="F61" s="80"/>
      <c r="G61" s="80">
        <f>G62+G63</f>
        <v>10170255.49</v>
      </c>
      <c r="H61" s="80">
        <f>H62+H63</f>
        <v>10170255.49</v>
      </c>
      <c r="I61" s="80"/>
      <c r="J61" s="80">
        <f>J62+J63</f>
        <v>9105335.49</v>
      </c>
      <c r="K61" s="80">
        <f>K62+K63</f>
        <v>9105335.49</v>
      </c>
    </row>
    <row r="62" spans="1:11" ht="12.75">
      <c r="A62" s="77" t="s">
        <v>218</v>
      </c>
      <c r="B62" s="86" t="s">
        <v>20</v>
      </c>
      <c r="C62" s="79" t="s">
        <v>242</v>
      </c>
      <c r="D62" s="79">
        <v>200</v>
      </c>
      <c r="E62" s="82" t="s">
        <v>146</v>
      </c>
      <c r="F62" s="80"/>
      <c r="G62" s="80">
        <f>4595000+6254679.49-679424</f>
        <v>10170255.49</v>
      </c>
      <c r="H62" s="80">
        <f>SUM(F62+G62)</f>
        <v>10170255.49</v>
      </c>
      <c r="I62" s="80"/>
      <c r="J62" s="80">
        <f>4803000+4981157.49-678822</f>
        <v>9105335.49</v>
      </c>
      <c r="K62" s="80">
        <f>SUM(I62+J62)</f>
        <v>9105335.49</v>
      </c>
    </row>
    <row r="63" spans="1:11" ht="12.75">
      <c r="A63" s="77" t="s">
        <v>218</v>
      </c>
      <c r="B63" s="86" t="s">
        <v>20</v>
      </c>
      <c r="C63" s="79" t="s">
        <v>242</v>
      </c>
      <c r="D63" s="79">
        <v>800</v>
      </c>
      <c r="E63" s="82" t="s">
        <v>101</v>
      </c>
      <c r="F63" s="80"/>
      <c r="G63" s="80"/>
      <c r="H63" s="80">
        <f>G63</f>
        <v>0</v>
      </c>
      <c r="I63" s="80"/>
      <c r="J63" s="80"/>
      <c r="K63" s="80">
        <f>J63</f>
        <v>0</v>
      </c>
    </row>
    <row r="64" spans="1:11" ht="12.75">
      <c r="A64" s="77" t="s">
        <v>218</v>
      </c>
      <c r="B64" s="86" t="s">
        <v>20</v>
      </c>
      <c r="C64" s="79" t="s">
        <v>243</v>
      </c>
      <c r="D64" s="79"/>
      <c r="E64" s="82" t="s">
        <v>177</v>
      </c>
      <c r="F64" s="80"/>
      <c r="G64" s="80">
        <f>G65</f>
        <v>0</v>
      </c>
      <c r="H64" s="80">
        <f>H65</f>
        <v>0</v>
      </c>
      <c r="I64" s="80"/>
      <c r="J64" s="80">
        <f>J65</f>
        <v>0</v>
      </c>
      <c r="K64" s="80">
        <f>K65</f>
        <v>0</v>
      </c>
    </row>
    <row r="65" spans="1:11" ht="12.75">
      <c r="A65" s="77" t="s">
        <v>218</v>
      </c>
      <c r="B65" s="86" t="s">
        <v>20</v>
      </c>
      <c r="C65" s="79" t="s">
        <v>243</v>
      </c>
      <c r="D65" s="79">
        <v>200</v>
      </c>
      <c r="E65" s="82" t="s">
        <v>146</v>
      </c>
      <c r="F65" s="80"/>
      <c r="G65" s="80">
        <v>0</v>
      </c>
      <c r="H65" s="80">
        <f>F65+G65</f>
        <v>0</v>
      </c>
      <c r="I65" s="80"/>
      <c r="J65" s="80">
        <v>0</v>
      </c>
      <c r="K65" s="80">
        <f>I65+J65</f>
        <v>0</v>
      </c>
    </row>
    <row r="66" spans="1:11" ht="12.75">
      <c r="A66" s="77" t="s">
        <v>218</v>
      </c>
      <c r="B66" s="86" t="s">
        <v>20</v>
      </c>
      <c r="C66" s="79" t="s">
        <v>180</v>
      </c>
      <c r="D66" s="79"/>
      <c r="E66" s="82" t="s">
        <v>179</v>
      </c>
      <c r="F66" s="80"/>
      <c r="G66" s="80">
        <f>G67</f>
        <v>5994488</v>
      </c>
      <c r="H66" s="80">
        <f>F66</f>
        <v>0</v>
      </c>
      <c r="I66" s="80"/>
      <c r="J66" s="80">
        <f>J67</f>
        <v>5994488</v>
      </c>
      <c r="K66" s="80">
        <f>I66</f>
        <v>0</v>
      </c>
    </row>
    <row r="67" spans="1:11" ht="12.75">
      <c r="A67" s="77" t="s">
        <v>218</v>
      </c>
      <c r="B67" s="86" t="s">
        <v>20</v>
      </c>
      <c r="C67" s="79" t="s">
        <v>180</v>
      </c>
      <c r="D67" s="79">
        <v>200</v>
      </c>
      <c r="E67" s="82" t="s">
        <v>146</v>
      </c>
      <c r="F67" s="80"/>
      <c r="G67" s="80">
        <f>5994488</f>
        <v>5994488</v>
      </c>
      <c r="H67" s="80">
        <f>F67</f>
        <v>0</v>
      </c>
      <c r="I67" s="80"/>
      <c r="J67" s="80">
        <f>5994488</f>
        <v>5994488</v>
      </c>
      <c r="K67" s="80">
        <f>I67</f>
        <v>0</v>
      </c>
    </row>
    <row r="68" spans="1:11" ht="25.5">
      <c r="A68" s="77" t="s">
        <v>218</v>
      </c>
      <c r="B68" s="86" t="s">
        <v>20</v>
      </c>
      <c r="C68" s="79" t="s">
        <v>290</v>
      </c>
      <c r="D68" s="79"/>
      <c r="E68" s="82" t="s">
        <v>291</v>
      </c>
      <c r="F68" s="80"/>
      <c r="G68" s="80">
        <f>G69</f>
        <v>0</v>
      </c>
      <c r="H68" s="80">
        <f>H69</f>
        <v>0</v>
      </c>
      <c r="I68" s="80"/>
      <c r="J68" s="80">
        <f>J69</f>
        <v>0</v>
      </c>
      <c r="K68" s="80">
        <f>K69</f>
        <v>0</v>
      </c>
    </row>
    <row r="69" spans="1:11" ht="12.75">
      <c r="A69" s="77" t="s">
        <v>218</v>
      </c>
      <c r="B69" s="86" t="s">
        <v>20</v>
      </c>
      <c r="C69" s="79" t="s">
        <v>290</v>
      </c>
      <c r="D69" s="79">
        <v>200</v>
      </c>
      <c r="E69" s="82" t="s">
        <v>146</v>
      </c>
      <c r="F69" s="80"/>
      <c r="G69" s="80">
        <v>0</v>
      </c>
      <c r="H69" s="80">
        <f>G69</f>
        <v>0</v>
      </c>
      <c r="I69" s="80"/>
      <c r="J69" s="80">
        <v>0</v>
      </c>
      <c r="K69" s="80">
        <f>J69</f>
        <v>0</v>
      </c>
    </row>
    <row r="70" spans="1:11" ht="25.5">
      <c r="A70" s="77" t="s">
        <v>218</v>
      </c>
      <c r="B70" s="86" t="s">
        <v>20</v>
      </c>
      <c r="C70" s="79" t="s">
        <v>293</v>
      </c>
      <c r="D70" s="79"/>
      <c r="E70" s="82" t="s">
        <v>294</v>
      </c>
      <c r="F70" s="80"/>
      <c r="G70" s="80">
        <f>G71</f>
        <v>316000</v>
      </c>
      <c r="H70" s="80">
        <f>G70</f>
        <v>316000</v>
      </c>
      <c r="I70" s="80"/>
      <c r="J70" s="80">
        <f>J71</f>
        <v>316000</v>
      </c>
      <c r="K70" s="80">
        <f>J70</f>
        <v>316000</v>
      </c>
    </row>
    <row r="71" spans="1:11" ht="12.75">
      <c r="A71" s="77" t="s">
        <v>218</v>
      </c>
      <c r="B71" s="86" t="s">
        <v>20</v>
      </c>
      <c r="C71" s="79" t="s">
        <v>293</v>
      </c>
      <c r="D71" s="79">
        <v>200</v>
      </c>
      <c r="E71" s="82" t="s">
        <v>146</v>
      </c>
      <c r="F71" s="80"/>
      <c r="G71" s="80">
        <v>316000</v>
      </c>
      <c r="H71" s="80">
        <f>G71</f>
        <v>316000</v>
      </c>
      <c r="I71" s="80"/>
      <c r="J71" s="80">
        <v>316000</v>
      </c>
      <c r="K71" s="80">
        <f>J71</f>
        <v>316000</v>
      </c>
    </row>
    <row r="72" spans="1:11" ht="25.5">
      <c r="A72" s="77" t="s">
        <v>218</v>
      </c>
      <c r="B72" s="77" t="s">
        <v>20</v>
      </c>
      <c r="C72" s="79" t="s">
        <v>288</v>
      </c>
      <c r="D72" s="79"/>
      <c r="E72" s="82" t="s">
        <v>289</v>
      </c>
      <c r="F72" s="80">
        <f>F73</f>
        <v>0</v>
      </c>
      <c r="G72" s="80"/>
      <c r="H72" s="80">
        <f>H73</f>
        <v>0</v>
      </c>
      <c r="I72" s="80">
        <f>I73</f>
        <v>0</v>
      </c>
      <c r="J72" s="80"/>
      <c r="K72" s="80">
        <f>K73</f>
        <v>0</v>
      </c>
    </row>
    <row r="73" spans="1:11" ht="12.75">
      <c r="A73" s="77" t="s">
        <v>218</v>
      </c>
      <c r="B73" s="77" t="s">
        <v>20</v>
      </c>
      <c r="C73" s="79" t="s">
        <v>288</v>
      </c>
      <c r="D73" s="79">
        <v>200</v>
      </c>
      <c r="E73" s="82" t="s">
        <v>146</v>
      </c>
      <c r="F73" s="80">
        <v>0</v>
      </c>
      <c r="G73" s="80"/>
      <c r="H73" s="80">
        <f>F73</f>
        <v>0</v>
      </c>
      <c r="I73" s="80">
        <v>0</v>
      </c>
      <c r="J73" s="80"/>
      <c r="K73" s="80">
        <f>I73</f>
        <v>0</v>
      </c>
    </row>
    <row r="74" spans="1:11" ht="38.25">
      <c r="A74" s="77" t="s">
        <v>218</v>
      </c>
      <c r="B74" s="77" t="s">
        <v>20</v>
      </c>
      <c r="C74" s="245" t="s">
        <v>476</v>
      </c>
      <c r="D74" s="79"/>
      <c r="E74" s="246" t="s">
        <v>475</v>
      </c>
      <c r="F74" s="80"/>
      <c r="G74" s="80">
        <f>G75</f>
        <v>5343273</v>
      </c>
      <c r="H74" s="80"/>
      <c r="I74" s="80"/>
      <c r="J74" s="80">
        <f>J75</f>
        <v>5343273</v>
      </c>
      <c r="K74" s="80"/>
    </row>
    <row r="75" spans="1:11" ht="12.75">
      <c r="A75" s="77" t="s">
        <v>218</v>
      </c>
      <c r="B75" s="77" t="s">
        <v>20</v>
      </c>
      <c r="C75" s="245" t="s">
        <v>476</v>
      </c>
      <c r="D75" s="79">
        <v>200</v>
      </c>
      <c r="E75" s="82" t="s">
        <v>146</v>
      </c>
      <c r="F75" s="80"/>
      <c r="G75" s="80">
        <v>5343273</v>
      </c>
      <c r="H75" s="80"/>
      <c r="I75" s="80"/>
      <c r="J75" s="80">
        <v>5343273</v>
      </c>
      <c r="K75" s="80"/>
    </row>
    <row r="76" spans="1:11" ht="38.25">
      <c r="A76" s="77" t="s">
        <v>218</v>
      </c>
      <c r="B76" s="77" t="s">
        <v>20</v>
      </c>
      <c r="C76" s="245" t="s">
        <v>478</v>
      </c>
      <c r="D76" s="79"/>
      <c r="E76" s="246" t="s">
        <v>477</v>
      </c>
      <c r="F76" s="80"/>
      <c r="G76" s="80">
        <f>G77</f>
        <v>282000</v>
      </c>
      <c r="H76" s="80"/>
      <c r="I76" s="80"/>
      <c r="J76" s="80">
        <f>J77</f>
        <v>282000</v>
      </c>
      <c r="K76" s="80"/>
    </row>
    <row r="77" spans="1:11" ht="12.75">
      <c r="A77" s="77" t="s">
        <v>218</v>
      </c>
      <c r="B77" s="77" t="s">
        <v>20</v>
      </c>
      <c r="C77" s="245" t="s">
        <v>478</v>
      </c>
      <c r="D77" s="79">
        <v>200</v>
      </c>
      <c r="E77" s="82" t="s">
        <v>146</v>
      </c>
      <c r="F77" s="80"/>
      <c r="G77" s="80">
        <v>282000</v>
      </c>
      <c r="H77" s="80"/>
      <c r="I77" s="80"/>
      <c r="J77" s="80">
        <v>282000</v>
      </c>
      <c r="K77" s="80"/>
    </row>
    <row r="78" spans="1:11" ht="12.75">
      <c r="A78" s="77" t="s">
        <v>218</v>
      </c>
      <c r="B78" s="77" t="s">
        <v>20</v>
      </c>
      <c r="C78" s="85" t="s">
        <v>209</v>
      </c>
      <c r="D78" s="85"/>
      <c r="E78" s="82" t="s">
        <v>275</v>
      </c>
      <c r="F78" s="80">
        <f>F79</f>
        <v>0</v>
      </c>
      <c r="G78" s="80">
        <f>G79</f>
        <v>0</v>
      </c>
      <c r="H78" s="80">
        <f aca="true" t="shared" si="0" ref="H78:H83">F78+G78</f>
        <v>0</v>
      </c>
      <c r="I78" s="80">
        <f>I79</f>
        <v>0</v>
      </c>
      <c r="J78" s="80">
        <f>J79</f>
        <v>0</v>
      </c>
      <c r="K78" s="80">
        <f aca="true" t="shared" si="1" ref="K78:K83">I78+J78</f>
        <v>0</v>
      </c>
    </row>
    <row r="79" spans="1:11" ht="12.75">
      <c r="A79" s="77" t="s">
        <v>218</v>
      </c>
      <c r="B79" s="77" t="s">
        <v>20</v>
      </c>
      <c r="C79" s="85" t="s">
        <v>209</v>
      </c>
      <c r="D79" s="79">
        <v>200</v>
      </c>
      <c r="E79" s="82" t="s">
        <v>146</v>
      </c>
      <c r="F79" s="80">
        <v>0</v>
      </c>
      <c r="G79" s="80">
        <v>0</v>
      </c>
      <c r="H79" s="80">
        <f t="shared" si="0"/>
        <v>0</v>
      </c>
      <c r="I79" s="80">
        <v>0</v>
      </c>
      <c r="J79" s="80">
        <v>0</v>
      </c>
      <c r="K79" s="80">
        <f t="shared" si="1"/>
        <v>0</v>
      </c>
    </row>
    <row r="80" spans="1:11" ht="12.75">
      <c r="A80" s="77" t="s">
        <v>218</v>
      </c>
      <c r="B80" s="247"/>
      <c r="C80" s="81"/>
      <c r="D80" s="81"/>
      <c r="E80" s="84" t="s">
        <v>23</v>
      </c>
      <c r="F80" s="83">
        <f>F81+F97+F103+F125</f>
        <v>0</v>
      </c>
      <c r="G80" s="83">
        <f>G81+G97+G103+G125</f>
        <v>23450000</v>
      </c>
      <c r="H80" s="83">
        <f t="shared" si="0"/>
        <v>23450000</v>
      </c>
      <c r="I80" s="83">
        <f>I81+I97+I103+I125</f>
        <v>0</v>
      </c>
      <c r="J80" s="83">
        <f>J81+J97+J103+J125</f>
        <v>25596972</v>
      </c>
      <c r="K80" s="83">
        <f t="shared" si="1"/>
        <v>25596972</v>
      </c>
    </row>
    <row r="81" spans="1:11" ht="12.75">
      <c r="A81" s="77" t="s">
        <v>218</v>
      </c>
      <c r="B81" s="78" t="s">
        <v>24</v>
      </c>
      <c r="C81" s="86"/>
      <c r="D81" s="86"/>
      <c r="E81" s="87" t="s">
        <v>25</v>
      </c>
      <c r="F81" s="83">
        <f>F82</f>
        <v>0</v>
      </c>
      <c r="G81" s="83">
        <f>G82+G90+G93+G95</f>
        <v>2050000</v>
      </c>
      <c r="H81" s="83">
        <f t="shared" si="0"/>
        <v>2050000</v>
      </c>
      <c r="I81" s="83">
        <f>I82</f>
        <v>0</v>
      </c>
      <c r="J81" s="83">
        <f>J86+J88+J82+J90+J93+J95</f>
        <v>4196972</v>
      </c>
      <c r="K81" s="83">
        <f t="shared" si="1"/>
        <v>4196972</v>
      </c>
    </row>
    <row r="82" spans="1:11" ht="25.5">
      <c r="A82" s="77" t="s">
        <v>218</v>
      </c>
      <c r="B82" s="86" t="s">
        <v>24</v>
      </c>
      <c r="C82" s="86" t="s">
        <v>86</v>
      </c>
      <c r="D82" s="86"/>
      <c r="E82" s="87" t="s">
        <v>636</v>
      </c>
      <c r="F82" s="80">
        <f>F83</f>
        <v>0</v>
      </c>
      <c r="G82" s="80">
        <f>G83</f>
        <v>0</v>
      </c>
      <c r="H82" s="80">
        <f t="shared" si="0"/>
        <v>0</v>
      </c>
      <c r="I82" s="80">
        <f>I83</f>
        <v>0</v>
      </c>
      <c r="J82" s="80">
        <f>J83</f>
        <v>0</v>
      </c>
      <c r="K82" s="80">
        <f t="shared" si="1"/>
        <v>0</v>
      </c>
    </row>
    <row r="83" spans="1:11" ht="25.5">
      <c r="A83" s="77" t="s">
        <v>218</v>
      </c>
      <c r="B83" s="86" t="s">
        <v>24</v>
      </c>
      <c r="C83" s="79" t="s">
        <v>88</v>
      </c>
      <c r="D83" s="79"/>
      <c r="E83" s="248" t="s">
        <v>87</v>
      </c>
      <c r="F83" s="80">
        <v>0</v>
      </c>
      <c r="G83" s="80">
        <v>0</v>
      </c>
      <c r="H83" s="80">
        <f t="shared" si="0"/>
        <v>0</v>
      </c>
      <c r="I83" s="80">
        <v>0</v>
      </c>
      <c r="J83" s="80">
        <v>0</v>
      </c>
      <c r="K83" s="80">
        <f t="shared" si="1"/>
        <v>0</v>
      </c>
    </row>
    <row r="84" spans="1:11" ht="76.5">
      <c r="A84" s="77" t="s">
        <v>218</v>
      </c>
      <c r="B84" s="86" t="s">
        <v>24</v>
      </c>
      <c r="C84" s="86" t="s">
        <v>244</v>
      </c>
      <c r="D84" s="86"/>
      <c r="E84" s="87" t="s">
        <v>245</v>
      </c>
      <c r="F84" s="80">
        <f>F85</f>
        <v>0</v>
      </c>
      <c r="G84" s="83"/>
      <c r="H84" s="80">
        <f>F84</f>
        <v>0</v>
      </c>
      <c r="I84" s="80">
        <f>I85</f>
        <v>0</v>
      </c>
      <c r="J84" s="83"/>
      <c r="K84" s="80">
        <f>I84</f>
        <v>0</v>
      </c>
    </row>
    <row r="85" spans="1:11" ht="25.5">
      <c r="A85" s="77" t="s">
        <v>218</v>
      </c>
      <c r="B85" s="86" t="s">
        <v>24</v>
      </c>
      <c r="C85" s="86" t="s">
        <v>244</v>
      </c>
      <c r="D85" s="86" t="s">
        <v>246</v>
      </c>
      <c r="E85" s="87" t="s">
        <v>247</v>
      </c>
      <c r="F85" s="80">
        <v>0</v>
      </c>
      <c r="G85" s="83"/>
      <c r="H85" s="80">
        <f>F85</f>
        <v>0</v>
      </c>
      <c r="I85" s="80">
        <v>0</v>
      </c>
      <c r="J85" s="83"/>
      <c r="K85" s="80">
        <f>I85</f>
        <v>0</v>
      </c>
    </row>
    <row r="86" spans="1:11" ht="63.75">
      <c r="A86" s="77" t="s">
        <v>218</v>
      </c>
      <c r="B86" s="86" t="s">
        <v>24</v>
      </c>
      <c r="C86" s="86" t="s">
        <v>248</v>
      </c>
      <c r="D86" s="86"/>
      <c r="E86" s="87" t="s">
        <v>249</v>
      </c>
      <c r="F86" s="80">
        <f>F87</f>
        <v>0</v>
      </c>
      <c r="G86" s="83"/>
      <c r="H86" s="80">
        <f>F86</f>
        <v>0</v>
      </c>
      <c r="I86" s="80">
        <f>I87</f>
        <v>0</v>
      </c>
      <c r="J86" s="80">
        <f>J87</f>
        <v>1646972</v>
      </c>
      <c r="K86" s="80">
        <f>I86</f>
        <v>0</v>
      </c>
    </row>
    <row r="87" spans="1:11" ht="25.5">
      <c r="A87" s="77" t="s">
        <v>218</v>
      </c>
      <c r="B87" s="86" t="s">
        <v>24</v>
      </c>
      <c r="C87" s="86" t="s">
        <v>248</v>
      </c>
      <c r="D87" s="86" t="s">
        <v>246</v>
      </c>
      <c r="E87" s="87" t="s">
        <v>247</v>
      </c>
      <c r="F87" s="80">
        <v>0</v>
      </c>
      <c r="G87" s="83"/>
      <c r="H87" s="80">
        <f>F87</f>
        <v>0</v>
      </c>
      <c r="I87" s="80">
        <v>0</v>
      </c>
      <c r="J87" s="80">
        <v>1646972</v>
      </c>
      <c r="K87" s="80">
        <f>I87</f>
        <v>0</v>
      </c>
    </row>
    <row r="88" spans="1:11" ht="51">
      <c r="A88" s="77" t="s">
        <v>218</v>
      </c>
      <c r="B88" s="86" t="s">
        <v>24</v>
      </c>
      <c r="C88" s="79" t="s">
        <v>90</v>
      </c>
      <c r="D88" s="79"/>
      <c r="E88" s="248" t="s">
        <v>89</v>
      </c>
      <c r="F88" s="80"/>
      <c r="G88" s="80">
        <f>G89</f>
        <v>0</v>
      </c>
      <c r="H88" s="80">
        <f>H89</f>
        <v>0</v>
      </c>
      <c r="I88" s="80"/>
      <c r="J88" s="80">
        <f>J89</f>
        <v>500000</v>
      </c>
      <c r="K88" s="80">
        <f>K89</f>
        <v>500000</v>
      </c>
    </row>
    <row r="89" spans="1:11" ht="25.5">
      <c r="A89" s="77" t="s">
        <v>218</v>
      </c>
      <c r="B89" s="86" t="s">
        <v>24</v>
      </c>
      <c r="C89" s="79" t="s">
        <v>90</v>
      </c>
      <c r="D89" s="79">
        <v>400</v>
      </c>
      <c r="E89" s="248" t="s">
        <v>247</v>
      </c>
      <c r="F89" s="80"/>
      <c r="G89" s="80">
        <v>0</v>
      </c>
      <c r="H89" s="80">
        <f>G89</f>
        <v>0</v>
      </c>
      <c r="I89" s="80"/>
      <c r="J89" s="80">
        <v>500000</v>
      </c>
      <c r="K89" s="80">
        <f>J89</f>
        <v>500000</v>
      </c>
    </row>
    <row r="90" spans="1:11" ht="12.75">
      <c r="A90" s="77" t="s">
        <v>218</v>
      </c>
      <c r="B90" s="86" t="s">
        <v>24</v>
      </c>
      <c r="C90" s="79" t="s">
        <v>250</v>
      </c>
      <c r="D90" s="79"/>
      <c r="E90" s="82" t="s">
        <v>251</v>
      </c>
      <c r="F90" s="80"/>
      <c r="G90" s="80">
        <f>G91+G92</f>
        <v>850000</v>
      </c>
      <c r="H90" s="80">
        <f>H91+H92</f>
        <v>850000</v>
      </c>
      <c r="I90" s="80">
        <f>I91+I92</f>
        <v>0</v>
      </c>
      <c r="J90" s="80">
        <f>J91+J92</f>
        <v>850000</v>
      </c>
      <c r="K90" s="80">
        <f>K91+K92</f>
        <v>850000</v>
      </c>
    </row>
    <row r="91" spans="1:11" ht="12.75">
      <c r="A91" s="77" t="s">
        <v>218</v>
      </c>
      <c r="B91" s="86" t="s">
        <v>24</v>
      </c>
      <c r="C91" s="79" t="s">
        <v>250</v>
      </c>
      <c r="D91" s="79">
        <v>200</v>
      </c>
      <c r="E91" s="82" t="s">
        <v>146</v>
      </c>
      <c r="F91" s="80"/>
      <c r="G91" s="80">
        <v>700000</v>
      </c>
      <c r="H91" s="80">
        <f>SUM(F91+G91)</f>
        <v>700000</v>
      </c>
      <c r="I91" s="80"/>
      <c r="J91" s="80">
        <v>700000</v>
      </c>
      <c r="K91" s="80">
        <f>SUM(I91+J91)</f>
        <v>700000</v>
      </c>
    </row>
    <row r="92" spans="1:11" ht="12.75">
      <c r="A92" s="77" t="s">
        <v>218</v>
      </c>
      <c r="B92" s="86" t="s">
        <v>24</v>
      </c>
      <c r="C92" s="79" t="s">
        <v>250</v>
      </c>
      <c r="D92" s="79">
        <v>800</v>
      </c>
      <c r="E92" s="82" t="s">
        <v>101</v>
      </c>
      <c r="F92" s="80"/>
      <c r="G92" s="80">
        <v>150000</v>
      </c>
      <c r="H92" s="80">
        <f>G92</f>
        <v>150000</v>
      </c>
      <c r="I92" s="80"/>
      <c r="J92" s="80">
        <v>150000</v>
      </c>
      <c r="K92" s="80">
        <f>J92</f>
        <v>150000</v>
      </c>
    </row>
    <row r="93" spans="1:11" ht="25.5">
      <c r="A93" s="77" t="s">
        <v>218</v>
      </c>
      <c r="B93" s="86" t="s">
        <v>24</v>
      </c>
      <c r="C93" s="79" t="s">
        <v>252</v>
      </c>
      <c r="D93" s="79"/>
      <c r="E93" s="82" t="s">
        <v>132</v>
      </c>
      <c r="F93" s="80"/>
      <c r="G93" s="80">
        <f>G94</f>
        <v>1200000</v>
      </c>
      <c r="H93" s="80">
        <f>H94</f>
        <v>1200000</v>
      </c>
      <c r="I93" s="80"/>
      <c r="J93" s="80">
        <f>J94</f>
        <v>1200000</v>
      </c>
      <c r="K93" s="80">
        <f>K94</f>
        <v>1200000</v>
      </c>
    </row>
    <row r="94" spans="1:11" ht="12.75">
      <c r="A94" s="77" t="s">
        <v>218</v>
      </c>
      <c r="B94" s="86" t="s">
        <v>24</v>
      </c>
      <c r="C94" s="79" t="s">
        <v>252</v>
      </c>
      <c r="D94" s="79">
        <v>200</v>
      </c>
      <c r="E94" s="82" t="s">
        <v>146</v>
      </c>
      <c r="F94" s="80"/>
      <c r="G94" s="80">
        <v>1200000</v>
      </c>
      <c r="H94" s="80">
        <f>SUM(F94+G94)</f>
        <v>1200000</v>
      </c>
      <c r="I94" s="80"/>
      <c r="J94" s="80">
        <v>1200000</v>
      </c>
      <c r="K94" s="80">
        <f>SUM(I94+J94)</f>
        <v>1200000</v>
      </c>
    </row>
    <row r="95" spans="1:11" ht="12.75">
      <c r="A95" s="77" t="s">
        <v>218</v>
      </c>
      <c r="B95" s="86" t="s">
        <v>24</v>
      </c>
      <c r="C95" s="244" t="s">
        <v>234</v>
      </c>
      <c r="D95" s="79"/>
      <c r="E95" s="82" t="s">
        <v>201</v>
      </c>
      <c r="F95" s="80"/>
      <c r="G95" s="80">
        <f>G96</f>
        <v>0</v>
      </c>
      <c r="H95" s="80">
        <f>H96</f>
        <v>0</v>
      </c>
      <c r="I95" s="80"/>
      <c r="J95" s="80">
        <f>J96</f>
        <v>0</v>
      </c>
      <c r="K95" s="80">
        <f>K96</f>
        <v>0</v>
      </c>
    </row>
    <row r="96" spans="1:11" ht="12.75">
      <c r="A96" s="77" t="s">
        <v>218</v>
      </c>
      <c r="B96" s="86" t="s">
        <v>24</v>
      </c>
      <c r="C96" s="244" t="s">
        <v>234</v>
      </c>
      <c r="D96" s="79">
        <v>800</v>
      </c>
      <c r="E96" s="82" t="s">
        <v>101</v>
      </c>
      <c r="F96" s="80"/>
      <c r="G96" s="80">
        <v>0</v>
      </c>
      <c r="H96" s="80">
        <f>G96</f>
        <v>0</v>
      </c>
      <c r="I96" s="80"/>
      <c r="J96" s="80">
        <v>0</v>
      </c>
      <c r="K96" s="80">
        <f>J96</f>
        <v>0</v>
      </c>
    </row>
    <row r="97" spans="1:13" ht="12.75">
      <c r="A97" s="77" t="s">
        <v>218</v>
      </c>
      <c r="B97" s="81" t="s">
        <v>26</v>
      </c>
      <c r="C97" s="86"/>
      <c r="D97" s="86"/>
      <c r="E97" s="87" t="s">
        <v>27</v>
      </c>
      <c r="F97" s="83">
        <f>F101</f>
        <v>0</v>
      </c>
      <c r="G97" s="83">
        <f>G98</f>
        <v>2800000</v>
      </c>
      <c r="H97" s="83">
        <f>F97+G97</f>
        <v>2800000</v>
      </c>
      <c r="I97" s="83">
        <f>I101</f>
        <v>0</v>
      </c>
      <c r="J97" s="83">
        <f>J98</f>
        <v>2800000</v>
      </c>
      <c r="K97" s="83">
        <f>I97+J97</f>
        <v>2800000</v>
      </c>
      <c r="M97" s="256"/>
    </row>
    <row r="98" spans="1:11" ht="12.75">
      <c r="A98" s="77" t="s">
        <v>218</v>
      </c>
      <c r="B98" s="86" t="s">
        <v>26</v>
      </c>
      <c r="C98" s="79" t="s">
        <v>250</v>
      </c>
      <c r="D98" s="79"/>
      <c r="E98" s="82" t="s">
        <v>251</v>
      </c>
      <c r="F98" s="80"/>
      <c r="G98" s="80">
        <f>G99+G100</f>
        <v>2800000</v>
      </c>
      <c r="H98" s="80">
        <f>H99+H100</f>
        <v>2800000</v>
      </c>
      <c r="I98" s="80">
        <f>I99+I100</f>
        <v>0</v>
      </c>
      <c r="J98" s="80">
        <f>J99+J100</f>
        <v>2800000</v>
      </c>
      <c r="K98" s="80">
        <f>K99</f>
        <v>2800000</v>
      </c>
    </row>
    <row r="99" spans="1:11" ht="12.75">
      <c r="A99" s="77" t="s">
        <v>218</v>
      </c>
      <c r="B99" s="86" t="s">
        <v>26</v>
      </c>
      <c r="C99" s="79" t="s">
        <v>250</v>
      </c>
      <c r="D99" s="79">
        <v>200</v>
      </c>
      <c r="E99" s="82" t="s">
        <v>146</v>
      </c>
      <c r="F99" s="80"/>
      <c r="G99" s="80">
        <v>2800000</v>
      </c>
      <c r="H99" s="80">
        <f>SUM(F99+G99)</f>
        <v>2800000</v>
      </c>
      <c r="I99" s="80"/>
      <c r="J99" s="80">
        <v>2800000</v>
      </c>
      <c r="K99" s="80">
        <f>SUM(I99+J99)</f>
        <v>2800000</v>
      </c>
    </row>
    <row r="100" spans="1:11" ht="12.75">
      <c r="A100" s="77" t="s">
        <v>218</v>
      </c>
      <c r="B100" s="86" t="s">
        <v>26</v>
      </c>
      <c r="C100" s="79" t="s">
        <v>250</v>
      </c>
      <c r="D100" s="79">
        <v>800</v>
      </c>
      <c r="E100" s="82" t="s">
        <v>101</v>
      </c>
      <c r="F100" s="80"/>
      <c r="G100" s="80">
        <v>0</v>
      </c>
      <c r="H100" s="80"/>
      <c r="I100" s="80"/>
      <c r="J100" s="80">
        <v>0</v>
      </c>
      <c r="K100" s="80"/>
    </row>
    <row r="101" spans="1:11" ht="63.75">
      <c r="A101" s="77" t="s">
        <v>218</v>
      </c>
      <c r="B101" s="86" t="s">
        <v>26</v>
      </c>
      <c r="C101" s="85" t="s">
        <v>299</v>
      </c>
      <c r="D101" s="85"/>
      <c r="E101" s="82" t="s">
        <v>139</v>
      </c>
      <c r="F101" s="80"/>
      <c r="G101" s="80"/>
      <c r="H101" s="80">
        <f>F101</f>
        <v>0</v>
      </c>
      <c r="I101" s="80"/>
      <c r="J101" s="80"/>
      <c r="K101" s="80">
        <f>I101</f>
        <v>0</v>
      </c>
    </row>
    <row r="102" spans="1:11" ht="12.75">
      <c r="A102" s="77" t="s">
        <v>218</v>
      </c>
      <c r="B102" s="86" t="s">
        <v>26</v>
      </c>
      <c r="C102" s="85" t="s">
        <v>299</v>
      </c>
      <c r="D102" s="79">
        <v>200</v>
      </c>
      <c r="E102" s="82" t="s">
        <v>146</v>
      </c>
      <c r="F102" s="80"/>
      <c r="G102" s="80"/>
      <c r="H102" s="80">
        <f>F102</f>
        <v>0</v>
      </c>
      <c r="I102" s="80"/>
      <c r="J102" s="80"/>
      <c r="K102" s="80">
        <f>I102</f>
        <v>0</v>
      </c>
    </row>
    <row r="103" spans="1:11" ht="12.75">
      <c r="A103" s="77" t="s">
        <v>218</v>
      </c>
      <c r="B103" s="81" t="s">
        <v>28</v>
      </c>
      <c r="C103" s="86"/>
      <c r="D103" s="86"/>
      <c r="E103" s="87" t="s">
        <v>29</v>
      </c>
      <c r="F103" s="83">
        <f>F104+F106+F109+F111+F113+F115+F119+F123</f>
        <v>0</v>
      </c>
      <c r="G103" s="83">
        <f>G106+G109+G113+G111+G117+G121+G115+G123</f>
        <v>10500000</v>
      </c>
      <c r="H103" s="83">
        <f>F103+G103</f>
        <v>10500000</v>
      </c>
      <c r="I103" s="83">
        <f>I104+I106+I109+I111+I113+I115+I119+I123</f>
        <v>0</v>
      </c>
      <c r="J103" s="83">
        <f>J106+J109+J113+J111+J117+J121+J115+J123</f>
        <v>10500000</v>
      </c>
      <c r="K103" s="83">
        <f>I103+J103</f>
        <v>10500000</v>
      </c>
    </row>
    <row r="104" spans="1:11" ht="38.25">
      <c r="A104" s="77" t="s">
        <v>218</v>
      </c>
      <c r="B104" s="86" t="s">
        <v>28</v>
      </c>
      <c r="C104" s="86" t="s">
        <v>300</v>
      </c>
      <c r="D104" s="86"/>
      <c r="E104" s="87" t="s">
        <v>285</v>
      </c>
      <c r="F104" s="80">
        <f>F105</f>
        <v>0</v>
      </c>
      <c r="G104" s="83"/>
      <c r="H104" s="80">
        <f>F104</f>
        <v>0</v>
      </c>
      <c r="I104" s="80">
        <f>I105</f>
        <v>0</v>
      </c>
      <c r="J104" s="83"/>
      <c r="K104" s="80">
        <f>I104</f>
        <v>0</v>
      </c>
    </row>
    <row r="105" spans="1:11" ht="12.75">
      <c r="A105" s="77" t="s">
        <v>218</v>
      </c>
      <c r="B105" s="86" t="s">
        <v>28</v>
      </c>
      <c r="C105" s="86" t="s">
        <v>300</v>
      </c>
      <c r="D105" s="79">
        <v>200</v>
      </c>
      <c r="E105" s="82" t="s">
        <v>146</v>
      </c>
      <c r="F105" s="80">
        <v>0</v>
      </c>
      <c r="G105" s="83"/>
      <c r="H105" s="80">
        <f>F105</f>
        <v>0</v>
      </c>
      <c r="I105" s="80">
        <v>0</v>
      </c>
      <c r="J105" s="83"/>
      <c r="K105" s="80">
        <f>I105</f>
        <v>0</v>
      </c>
    </row>
    <row r="106" spans="1:11" ht="12.75">
      <c r="A106" s="77" t="s">
        <v>218</v>
      </c>
      <c r="B106" s="86" t="s">
        <v>28</v>
      </c>
      <c r="C106" s="79" t="s">
        <v>253</v>
      </c>
      <c r="D106" s="79"/>
      <c r="E106" s="82" t="s">
        <v>144</v>
      </c>
      <c r="F106" s="80"/>
      <c r="G106" s="80">
        <f>G107+G108</f>
        <v>4500000</v>
      </c>
      <c r="H106" s="80">
        <f>H107+H108</f>
        <v>4500000</v>
      </c>
      <c r="I106" s="80"/>
      <c r="J106" s="80">
        <f>J107+J108</f>
        <v>4500000</v>
      </c>
      <c r="K106" s="80">
        <f>K107+K108</f>
        <v>4500000</v>
      </c>
    </row>
    <row r="107" spans="1:11" ht="12.75">
      <c r="A107" s="77" t="s">
        <v>218</v>
      </c>
      <c r="B107" s="86" t="s">
        <v>28</v>
      </c>
      <c r="C107" s="79" t="s">
        <v>253</v>
      </c>
      <c r="D107" s="79">
        <v>200</v>
      </c>
      <c r="E107" s="82" t="s">
        <v>146</v>
      </c>
      <c r="F107" s="80"/>
      <c r="G107" s="80">
        <v>4500000</v>
      </c>
      <c r="H107" s="80">
        <f>SUM(F107+G107)</f>
        <v>4500000</v>
      </c>
      <c r="I107" s="80"/>
      <c r="J107" s="80">
        <v>4500000</v>
      </c>
      <c r="K107" s="80">
        <f>SUM(I107+J107)</f>
        <v>4500000</v>
      </c>
    </row>
    <row r="108" spans="1:11" ht="12.75">
      <c r="A108" s="77" t="s">
        <v>218</v>
      </c>
      <c r="B108" s="86" t="s">
        <v>28</v>
      </c>
      <c r="C108" s="79" t="s">
        <v>253</v>
      </c>
      <c r="D108" s="79">
        <v>800</v>
      </c>
      <c r="E108" s="82" t="s">
        <v>101</v>
      </c>
      <c r="F108" s="80"/>
      <c r="G108" s="80">
        <v>0</v>
      </c>
      <c r="H108" s="80">
        <f>G108</f>
        <v>0</v>
      </c>
      <c r="I108" s="80"/>
      <c r="J108" s="80">
        <v>0</v>
      </c>
      <c r="K108" s="80">
        <f>J108</f>
        <v>0</v>
      </c>
    </row>
    <row r="109" spans="1:11" ht="12.75">
      <c r="A109" s="77" t="s">
        <v>218</v>
      </c>
      <c r="B109" s="86" t="s">
        <v>28</v>
      </c>
      <c r="C109" s="79" t="s">
        <v>254</v>
      </c>
      <c r="D109" s="79"/>
      <c r="E109" s="82" t="s">
        <v>147</v>
      </c>
      <c r="F109" s="80"/>
      <c r="G109" s="80">
        <f>G110</f>
        <v>2500000</v>
      </c>
      <c r="H109" s="80">
        <f>SUM(F109+G109)</f>
        <v>2500000</v>
      </c>
      <c r="I109" s="80"/>
      <c r="J109" s="80">
        <f>J110</f>
        <v>2500000</v>
      </c>
      <c r="K109" s="80">
        <f>SUM(I109+J109)</f>
        <v>2500000</v>
      </c>
    </row>
    <row r="110" spans="1:11" ht="12.75">
      <c r="A110" s="77" t="s">
        <v>218</v>
      </c>
      <c r="B110" s="86" t="s">
        <v>28</v>
      </c>
      <c r="C110" s="79" t="s">
        <v>254</v>
      </c>
      <c r="D110" s="79">
        <v>200</v>
      </c>
      <c r="E110" s="82" t="s">
        <v>146</v>
      </c>
      <c r="F110" s="80"/>
      <c r="G110" s="80">
        <v>2500000</v>
      </c>
      <c r="H110" s="80">
        <f>SUM(F110+G110)</f>
        <v>2500000</v>
      </c>
      <c r="I110" s="80"/>
      <c r="J110" s="80">
        <v>2500000</v>
      </c>
      <c r="K110" s="80">
        <f>SUM(I110+J110)</f>
        <v>2500000</v>
      </c>
    </row>
    <row r="111" spans="1:11" ht="38.25">
      <c r="A111" s="77" t="s">
        <v>218</v>
      </c>
      <c r="B111" s="86" t="s">
        <v>28</v>
      </c>
      <c r="C111" s="79" t="s">
        <v>282</v>
      </c>
      <c r="D111" s="79"/>
      <c r="E111" s="82" t="s">
        <v>149</v>
      </c>
      <c r="F111" s="80">
        <f>F112</f>
        <v>0</v>
      </c>
      <c r="G111" s="80">
        <f>G112</f>
        <v>0</v>
      </c>
      <c r="H111" s="80">
        <f>G111</f>
        <v>0</v>
      </c>
      <c r="I111" s="80">
        <f>I112</f>
        <v>0</v>
      </c>
      <c r="J111" s="80">
        <f>J112</f>
        <v>0</v>
      </c>
      <c r="K111" s="80">
        <f>J111</f>
        <v>0</v>
      </c>
    </row>
    <row r="112" spans="1:11" ht="12.75">
      <c r="A112" s="77" t="s">
        <v>218</v>
      </c>
      <c r="B112" s="86" t="s">
        <v>28</v>
      </c>
      <c r="C112" s="79" t="s">
        <v>282</v>
      </c>
      <c r="D112" s="79">
        <v>200</v>
      </c>
      <c r="E112" s="82" t="s">
        <v>146</v>
      </c>
      <c r="F112" s="80">
        <v>0</v>
      </c>
      <c r="G112" s="80">
        <v>0</v>
      </c>
      <c r="H112" s="80">
        <f>G112</f>
        <v>0</v>
      </c>
      <c r="I112" s="80">
        <v>0</v>
      </c>
      <c r="J112" s="80">
        <v>0</v>
      </c>
      <c r="K112" s="80">
        <f>J112</f>
        <v>0</v>
      </c>
    </row>
    <row r="113" spans="1:11" ht="12.75">
      <c r="A113" s="77" t="s">
        <v>218</v>
      </c>
      <c r="B113" s="86" t="s">
        <v>28</v>
      </c>
      <c r="C113" s="79" t="s">
        <v>255</v>
      </c>
      <c r="D113" s="79"/>
      <c r="E113" s="82" t="s">
        <v>155</v>
      </c>
      <c r="F113" s="80"/>
      <c r="G113" s="80">
        <f>G114</f>
        <v>3000000</v>
      </c>
      <c r="H113" s="80">
        <f>H114</f>
        <v>3000000</v>
      </c>
      <c r="I113" s="80"/>
      <c r="J113" s="80">
        <f>J114</f>
        <v>3000000</v>
      </c>
      <c r="K113" s="80">
        <f>K114</f>
        <v>3000000</v>
      </c>
    </row>
    <row r="114" spans="1:11" ht="12.75">
      <c r="A114" s="77" t="s">
        <v>218</v>
      </c>
      <c r="B114" s="86" t="s">
        <v>28</v>
      </c>
      <c r="C114" s="79" t="s">
        <v>255</v>
      </c>
      <c r="D114" s="79">
        <v>200</v>
      </c>
      <c r="E114" s="82" t="s">
        <v>146</v>
      </c>
      <c r="F114" s="80"/>
      <c r="G114" s="80">
        <v>3000000</v>
      </c>
      <c r="H114" s="80">
        <f>SUM(F114+G114)</f>
        <v>3000000</v>
      </c>
      <c r="I114" s="80"/>
      <c r="J114" s="80">
        <v>3000000</v>
      </c>
      <c r="K114" s="80">
        <f>SUM(I114+J114)</f>
        <v>3000000</v>
      </c>
    </row>
    <row r="115" spans="1:11" ht="38.25">
      <c r="A115" s="77" t="s">
        <v>218</v>
      </c>
      <c r="B115" s="86" t="s">
        <v>28</v>
      </c>
      <c r="C115" s="79" t="s">
        <v>298</v>
      </c>
      <c r="D115" s="85"/>
      <c r="E115" s="82" t="s">
        <v>295</v>
      </c>
      <c r="F115" s="80">
        <f aca="true" t="shared" si="2" ref="F115:K115">F116</f>
        <v>0</v>
      </c>
      <c r="G115" s="80">
        <f t="shared" si="2"/>
        <v>0</v>
      </c>
      <c r="H115" s="80">
        <f t="shared" si="2"/>
        <v>0</v>
      </c>
      <c r="I115" s="80">
        <f t="shared" si="2"/>
        <v>0</v>
      </c>
      <c r="J115" s="80">
        <f t="shared" si="2"/>
        <v>0</v>
      </c>
      <c r="K115" s="80">
        <f t="shared" si="2"/>
        <v>0</v>
      </c>
    </row>
    <row r="116" spans="1:11" ht="12.75">
      <c r="A116" s="77" t="s">
        <v>218</v>
      </c>
      <c r="B116" s="86" t="s">
        <v>28</v>
      </c>
      <c r="C116" s="79" t="s">
        <v>298</v>
      </c>
      <c r="D116" s="79">
        <v>200</v>
      </c>
      <c r="E116" s="82" t="s">
        <v>146</v>
      </c>
      <c r="F116" s="80">
        <v>0</v>
      </c>
      <c r="G116" s="80">
        <v>0</v>
      </c>
      <c r="H116" s="80">
        <f>G116</f>
        <v>0</v>
      </c>
      <c r="I116" s="80">
        <v>0</v>
      </c>
      <c r="J116" s="80">
        <v>0</v>
      </c>
      <c r="K116" s="80">
        <f>J116</f>
        <v>0</v>
      </c>
    </row>
    <row r="117" spans="1:11" ht="25.5">
      <c r="A117" s="77" t="s">
        <v>218</v>
      </c>
      <c r="B117" s="86" t="s">
        <v>28</v>
      </c>
      <c r="C117" s="79" t="s">
        <v>479</v>
      </c>
      <c r="D117" s="85"/>
      <c r="E117" s="82" t="s">
        <v>281</v>
      </c>
      <c r="F117" s="80"/>
      <c r="G117" s="80">
        <f>G118</f>
        <v>0</v>
      </c>
      <c r="H117" s="80">
        <f>G117</f>
        <v>0</v>
      </c>
      <c r="I117" s="80"/>
      <c r="J117" s="80">
        <f>J118</f>
        <v>0</v>
      </c>
      <c r="K117" s="80">
        <f>J117</f>
        <v>0</v>
      </c>
    </row>
    <row r="118" spans="1:11" ht="12.75">
      <c r="A118" s="77" t="s">
        <v>218</v>
      </c>
      <c r="B118" s="86" t="s">
        <v>28</v>
      </c>
      <c r="C118" s="79" t="s">
        <v>479</v>
      </c>
      <c r="D118" s="79">
        <v>200</v>
      </c>
      <c r="E118" s="82" t="s">
        <v>146</v>
      </c>
      <c r="F118" s="80"/>
      <c r="G118" s="80">
        <v>0</v>
      </c>
      <c r="H118" s="80">
        <f>G118</f>
        <v>0</v>
      </c>
      <c r="I118" s="80"/>
      <c r="J118" s="80">
        <v>0</v>
      </c>
      <c r="K118" s="80">
        <f>J118</f>
        <v>0</v>
      </c>
    </row>
    <row r="119" spans="1:11" ht="12.75">
      <c r="A119" s="77" t="s">
        <v>218</v>
      </c>
      <c r="B119" s="86" t="s">
        <v>28</v>
      </c>
      <c r="C119" s="79" t="s">
        <v>286</v>
      </c>
      <c r="D119" s="85"/>
      <c r="E119" s="82" t="s">
        <v>287</v>
      </c>
      <c r="F119" s="80">
        <f>F120</f>
        <v>0</v>
      </c>
      <c r="G119" s="80"/>
      <c r="H119" s="80"/>
      <c r="I119" s="80">
        <f>I120</f>
        <v>0</v>
      </c>
      <c r="J119" s="80"/>
      <c r="K119" s="80"/>
    </row>
    <row r="120" spans="1:11" ht="12.75">
      <c r="A120" s="77" t="s">
        <v>218</v>
      </c>
      <c r="B120" s="86" t="s">
        <v>28</v>
      </c>
      <c r="C120" s="79" t="s">
        <v>286</v>
      </c>
      <c r="D120" s="79">
        <v>200</v>
      </c>
      <c r="E120" s="82" t="s">
        <v>146</v>
      </c>
      <c r="F120" s="80">
        <v>0</v>
      </c>
      <c r="G120" s="80"/>
      <c r="H120" s="80"/>
      <c r="I120" s="80">
        <v>0</v>
      </c>
      <c r="J120" s="80"/>
      <c r="K120" s="80"/>
    </row>
    <row r="121" spans="1:11" ht="25.5">
      <c r="A121" s="77" t="s">
        <v>218</v>
      </c>
      <c r="B121" s="86" t="s">
        <v>28</v>
      </c>
      <c r="C121" s="79" t="s">
        <v>296</v>
      </c>
      <c r="D121" s="85"/>
      <c r="E121" s="82" t="s">
        <v>292</v>
      </c>
      <c r="F121" s="80" t="s">
        <v>305</v>
      </c>
      <c r="G121" s="80">
        <f>G122</f>
        <v>0</v>
      </c>
      <c r="H121" s="80">
        <f>G121</f>
        <v>0</v>
      </c>
      <c r="I121" s="80" t="s">
        <v>305</v>
      </c>
      <c r="J121" s="80">
        <f>J122</f>
        <v>0</v>
      </c>
      <c r="K121" s="80">
        <f>J121</f>
        <v>0</v>
      </c>
    </row>
    <row r="122" spans="1:11" ht="12.75">
      <c r="A122" s="77" t="s">
        <v>218</v>
      </c>
      <c r="B122" s="86" t="s">
        <v>28</v>
      </c>
      <c r="C122" s="79" t="s">
        <v>296</v>
      </c>
      <c r="D122" s="79">
        <v>200</v>
      </c>
      <c r="E122" s="82" t="s">
        <v>146</v>
      </c>
      <c r="F122" s="80"/>
      <c r="G122" s="80">
        <v>0</v>
      </c>
      <c r="H122" s="80">
        <f>G122</f>
        <v>0</v>
      </c>
      <c r="I122" s="80"/>
      <c r="J122" s="80">
        <v>0</v>
      </c>
      <c r="K122" s="80">
        <f>J122</f>
        <v>0</v>
      </c>
    </row>
    <row r="123" spans="1:11" ht="12.75">
      <c r="A123" s="77" t="s">
        <v>218</v>
      </c>
      <c r="B123" s="86" t="s">
        <v>28</v>
      </c>
      <c r="C123" s="92" t="s">
        <v>209</v>
      </c>
      <c r="D123" s="85"/>
      <c r="E123" s="82" t="s">
        <v>208</v>
      </c>
      <c r="F123" s="80">
        <f>F124</f>
        <v>0</v>
      </c>
      <c r="G123" s="80">
        <f>G124</f>
        <v>500000</v>
      </c>
      <c r="H123" s="80">
        <f>F123+G123</f>
        <v>500000</v>
      </c>
      <c r="I123" s="80">
        <f>I124</f>
        <v>0</v>
      </c>
      <c r="J123" s="80">
        <f>J124</f>
        <v>500000</v>
      </c>
      <c r="K123" s="80">
        <f>I123+J123</f>
        <v>500000</v>
      </c>
    </row>
    <row r="124" spans="1:11" ht="12.75">
      <c r="A124" s="77" t="s">
        <v>218</v>
      </c>
      <c r="B124" s="86" t="s">
        <v>28</v>
      </c>
      <c r="C124" s="92" t="s">
        <v>209</v>
      </c>
      <c r="D124" s="85">
        <v>200</v>
      </c>
      <c r="E124" s="82" t="s">
        <v>146</v>
      </c>
      <c r="F124" s="80">
        <v>0</v>
      </c>
      <c r="G124" s="80">
        <v>500000</v>
      </c>
      <c r="H124" s="80">
        <f>F124+G124</f>
        <v>500000</v>
      </c>
      <c r="I124" s="80">
        <v>0</v>
      </c>
      <c r="J124" s="80">
        <v>500000</v>
      </c>
      <c r="K124" s="80">
        <f>I124+J124</f>
        <v>500000</v>
      </c>
    </row>
    <row r="125" spans="1:11" ht="12.75">
      <c r="A125" s="77" t="s">
        <v>218</v>
      </c>
      <c r="B125" s="81" t="s">
        <v>30</v>
      </c>
      <c r="C125" s="79"/>
      <c r="D125" s="79"/>
      <c r="E125" s="82" t="s">
        <v>31</v>
      </c>
      <c r="F125" s="83">
        <f>F131</f>
        <v>0</v>
      </c>
      <c r="G125" s="83">
        <f>G126</f>
        <v>8100000</v>
      </c>
      <c r="H125" s="83">
        <f>F125+G125</f>
        <v>8100000</v>
      </c>
      <c r="I125" s="83">
        <f>I131</f>
        <v>0</v>
      </c>
      <c r="J125" s="83">
        <f>J126</f>
        <v>8100000</v>
      </c>
      <c r="K125" s="83">
        <f>I125+J125</f>
        <v>8100000</v>
      </c>
    </row>
    <row r="126" spans="1:11" ht="12.75">
      <c r="A126" s="77" t="s">
        <v>218</v>
      </c>
      <c r="B126" s="86" t="s">
        <v>30</v>
      </c>
      <c r="C126" s="79" t="s">
        <v>256</v>
      </c>
      <c r="D126" s="79"/>
      <c r="E126" s="82"/>
      <c r="F126" s="80"/>
      <c r="G126" s="80">
        <f>G127+G128+G129</f>
        <v>8100000</v>
      </c>
      <c r="H126" s="80">
        <f>H127+H128+H129</f>
        <v>8100000</v>
      </c>
      <c r="I126" s="80"/>
      <c r="J126" s="80">
        <f>J127+J128+J129</f>
        <v>8100000</v>
      </c>
      <c r="K126" s="80">
        <f>K127+K128+K129</f>
        <v>8100000</v>
      </c>
    </row>
    <row r="127" spans="1:11" ht="51">
      <c r="A127" s="77" t="s">
        <v>218</v>
      </c>
      <c r="B127" s="86" t="s">
        <v>30</v>
      </c>
      <c r="C127" s="79" t="s">
        <v>256</v>
      </c>
      <c r="D127" s="79">
        <v>100</v>
      </c>
      <c r="E127" s="82" t="s">
        <v>222</v>
      </c>
      <c r="F127" s="80"/>
      <c r="G127" s="80">
        <v>6200000</v>
      </c>
      <c r="H127" s="80">
        <f>SUM(F127+G127)</f>
        <v>6200000</v>
      </c>
      <c r="I127" s="80"/>
      <c r="J127" s="80">
        <v>6200000</v>
      </c>
      <c r="K127" s="80">
        <f>SUM(I127+J127)</f>
        <v>6200000</v>
      </c>
    </row>
    <row r="128" spans="1:11" ht="12.75">
      <c r="A128" s="77" t="s">
        <v>218</v>
      </c>
      <c r="B128" s="86" t="s">
        <v>30</v>
      </c>
      <c r="C128" s="79" t="s">
        <v>256</v>
      </c>
      <c r="D128" s="79">
        <v>200</v>
      </c>
      <c r="E128" s="82" t="s">
        <v>146</v>
      </c>
      <c r="F128" s="80"/>
      <c r="G128" s="80">
        <v>1900000</v>
      </c>
      <c r="H128" s="80">
        <f>SUM(F128+G128)</f>
        <v>1900000</v>
      </c>
      <c r="I128" s="80"/>
      <c r="J128" s="80">
        <v>1900000</v>
      </c>
      <c r="K128" s="80">
        <f>SUM(I128+J128)</f>
        <v>1900000</v>
      </c>
    </row>
    <row r="129" spans="1:11" ht="12.75">
      <c r="A129" s="77" t="s">
        <v>218</v>
      </c>
      <c r="B129" s="86" t="s">
        <v>30</v>
      </c>
      <c r="C129" s="79" t="s">
        <v>256</v>
      </c>
      <c r="D129" s="79">
        <v>800</v>
      </c>
      <c r="E129" s="82" t="s">
        <v>101</v>
      </c>
      <c r="F129" s="80"/>
      <c r="G129" s="80">
        <v>0</v>
      </c>
      <c r="H129" s="80">
        <f>SUM(F129+G129)</f>
        <v>0</v>
      </c>
      <c r="I129" s="80"/>
      <c r="J129" s="80">
        <v>0</v>
      </c>
      <c r="K129" s="80">
        <f>SUM(I129+J129)</f>
        <v>0</v>
      </c>
    </row>
    <row r="130" spans="1:11" ht="38.25">
      <c r="A130" s="77"/>
      <c r="B130" s="86"/>
      <c r="C130" s="85"/>
      <c r="D130" s="85"/>
      <c r="E130" s="82" t="s">
        <v>295</v>
      </c>
      <c r="F130" s="80"/>
      <c r="G130" s="80"/>
      <c r="H130" s="80"/>
      <c r="I130" s="80"/>
      <c r="J130" s="80"/>
      <c r="K130" s="80"/>
    </row>
    <row r="131" spans="1:11" ht="38.25">
      <c r="A131" s="77" t="s">
        <v>218</v>
      </c>
      <c r="B131" s="86" t="s">
        <v>30</v>
      </c>
      <c r="C131" s="79" t="s">
        <v>298</v>
      </c>
      <c r="D131" s="85"/>
      <c r="E131" s="82" t="s">
        <v>295</v>
      </c>
      <c r="F131" s="80">
        <f>F132</f>
        <v>0</v>
      </c>
      <c r="G131" s="80"/>
      <c r="H131" s="80">
        <f>F131</f>
        <v>0</v>
      </c>
      <c r="I131" s="80">
        <f>I132</f>
        <v>0</v>
      </c>
      <c r="J131" s="80"/>
      <c r="K131" s="80">
        <f>I131</f>
        <v>0</v>
      </c>
    </row>
    <row r="132" spans="1:11" ht="12.75">
      <c r="A132" s="77" t="s">
        <v>218</v>
      </c>
      <c r="B132" s="86" t="s">
        <v>30</v>
      </c>
      <c r="C132" s="79" t="s">
        <v>298</v>
      </c>
      <c r="D132" s="79">
        <v>200</v>
      </c>
      <c r="E132" s="82" t="s">
        <v>146</v>
      </c>
      <c r="F132" s="80">
        <v>0</v>
      </c>
      <c r="G132" s="80"/>
      <c r="H132" s="80">
        <f>F132</f>
        <v>0</v>
      </c>
      <c r="I132" s="80">
        <v>0</v>
      </c>
      <c r="J132" s="80"/>
      <c r="K132" s="80">
        <f>I132</f>
        <v>0</v>
      </c>
    </row>
    <row r="133" spans="1:11" ht="12.75">
      <c r="A133" s="77" t="s">
        <v>218</v>
      </c>
      <c r="B133" s="81" t="s">
        <v>32</v>
      </c>
      <c r="C133" s="81"/>
      <c r="D133" s="81"/>
      <c r="E133" s="84" t="s">
        <v>33</v>
      </c>
      <c r="F133" s="83">
        <f aca="true" t="shared" si="3" ref="F133:K135">F134</f>
        <v>0</v>
      </c>
      <c r="G133" s="83">
        <f t="shared" si="3"/>
        <v>120000</v>
      </c>
      <c r="H133" s="83">
        <f t="shared" si="3"/>
        <v>120000</v>
      </c>
      <c r="I133" s="83">
        <f t="shared" si="3"/>
        <v>0</v>
      </c>
      <c r="J133" s="83">
        <f t="shared" si="3"/>
        <v>120000</v>
      </c>
      <c r="K133" s="83">
        <f t="shared" si="3"/>
        <v>120000</v>
      </c>
    </row>
    <row r="134" spans="1:11" ht="12.75">
      <c r="A134" s="77" t="s">
        <v>218</v>
      </c>
      <c r="B134" s="78" t="s">
        <v>34</v>
      </c>
      <c r="C134" s="79"/>
      <c r="D134" s="79"/>
      <c r="E134" s="87" t="s">
        <v>257</v>
      </c>
      <c r="F134" s="83">
        <f>F135</f>
        <v>0</v>
      </c>
      <c r="G134" s="83">
        <f t="shared" si="3"/>
        <v>120000</v>
      </c>
      <c r="H134" s="83">
        <f t="shared" si="3"/>
        <v>120000</v>
      </c>
      <c r="I134" s="83">
        <f>I135</f>
        <v>0</v>
      </c>
      <c r="J134" s="83">
        <f t="shared" si="3"/>
        <v>120000</v>
      </c>
      <c r="K134" s="83">
        <f t="shared" si="3"/>
        <v>120000</v>
      </c>
    </row>
    <row r="135" spans="1:11" ht="12.75">
      <c r="A135" s="77" t="s">
        <v>218</v>
      </c>
      <c r="B135" s="77" t="s">
        <v>34</v>
      </c>
      <c r="C135" s="79" t="s">
        <v>258</v>
      </c>
      <c r="D135" s="79"/>
      <c r="E135" s="82" t="s">
        <v>56</v>
      </c>
      <c r="F135" s="80"/>
      <c r="G135" s="80">
        <f>G136</f>
        <v>120000</v>
      </c>
      <c r="H135" s="80">
        <f t="shared" si="3"/>
        <v>120000</v>
      </c>
      <c r="I135" s="80"/>
      <c r="J135" s="80">
        <f>J136</f>
        <v>120000</v>
      </c>
      <c r="K135" s="80">
        <f t="shared" si="3"/>
        <v>120000</v>
      </c>
    </row>
    <row r="136" spans="1:11" ht="12.75">
      <c r="A136" s="77" t="s">
        <v>218</v>
      </c>
      <c r="B136" s="77" t="s">
        <v>34</v>
      </c>
      <c r="C136" s="79" t="s">
        <v>258</v>
      </c>
      <c r="D136" s="79">
        <v>200</v>
      </c>
      <c r="E136" s="82" t="s">
        <v>146</v>
      </c>
      <c r="F136" s="80"/>
      <c r="G136" s="80">
        <v>120000</v>
      </c>
      <c r="H136" s="80">
        <f>SUM(F136+G136)</f>
        <v>120000</v>
      </c>
      <c r="I136" s="80"/>
      <c r="J136" s="80">
        <v>120000</v>
      </c>
      <c r="K136" s="80">
        <f>SUM(I136+J136)</f>
        <v>120000</v>
      </c>
    </row>
    <row r="137" spans="1:11" ht="12.75">
      <c r="A137" s="77" t="s">
        <v>218</v>
      </c>
      <c r="B137" s="78" t="s">
        <v>35</v>
      </c>
      <c r="C137" s="78"/>
      <c r="D137" s="78"/>
      <c r="E137" s="84" t="s">
        <v>259</v>
      </c>
      <c r="F137" s="83">
        <f aca="true" t="shared" si="4" ref="F137:K137">F138</f>
        <v>0</v>
      </c>
      <c r="G137" s="83">
        <f t="shared" si="4"/>
        <v>0</v>
      </c>
      <c r="H137" s="83">
        <f t="shared" si="4"/>
        <v>0</v>
      </c>
      <c r="I137" s="83">
        <f t="shared" si="4"/>
        <v>0</v>
      </c>
      <c r="J137" s="83">
        <f t="shared" si="4"/>
        <v>0</v>
      </c>
      <c r="K137" s="83">
        <f t="shared" si="4"/>
        <v>0</v>
      </c>
    </row>
    <row r="138" spans="1:11" ht="12.75">
      <c r="A138" s="77" t="s">
        <v>218</v>
      </c>
      <c r="B138" s="81" t="s">
        <v>36</v>
      </c>
      <c r="C138" s="86"/>
      <c r="D138" s="86"/>
      <c r="E138" s="87" t="s">
        <v>37</v>
      </c>
      <c r="F138" s="83">
        <f>F139+F145+F146+F147</f>
        <v>0</v>
      </c>
      <c r="G138" s="83">
        <f>G139+G145+G147</f>
        <v>0</v>
      </c>
      <c r="H138" s="83">
        <f>H139+H145+H147</f>
        <v>0</v>
      </c>
      <c r="I138" s="83">
        <f>I139+I145+I146+I147</f>
        <v>0</v>
      </c>
      <c r="J138" s="83">
        <f>J139+J145+J147</f>
        <v>0</v>
      </c>
      <c r="K138" s="83">
        <f>K139+K145+K147</f>
        <v>0</v>
      </c>
    </row>
    <row r="139" spans="1:11" ht="25.5">
      <c r="A139" s="77" t="s">
        <v>218</v>
      </c>
      <c r="B139" s="86" t="s">
        <v>36</v>
      </c>
      <c r="C139" s="79" t="s">
        <v>98</v>
      </c>
      <c r="D139" s="79"/>
      <c r="E139" s="82" t="s">
        <v>97</v>
      </c>
      <c r="F139" s="80">
        <f>F140</f>
        <v>0</v>
      </c>
      <c r="G139" s="80">
        <f>G140+G141+G142+G143+G144</f>
        <v>0</v>
      </c>
      <c r="H139" s="80">
        <f>H140+H141+H142+H143+H144</f>
        <v>0</v>
      </c>
      <c r="I139" s="80">
        <f>I140</f>
        <v>0</v>
      </c>
      <c r="J139" s="80">
        <f>J140+J141+J142+J143+J144</f>
        <v>0</v>
      </c>
      <c r="K139" s="80">
        <f>K140+K141+K142+K143+K144</f>
        <v>0</v>
      </c>
    </row>
    <row r="140" spans="1:11" ht="51" hidden="1">
      <c r="A140" s="77" t="s">
        <v>218</v>
      </c>
      <c r="B140" s="86" t="s">
        <v>36</v>
      </c>
      <c r="C140" s="79" t="s">
        <v>260</v>
      </c>
      <c r="D140" s="79">
        <v>100</v>
      </c>
      <c r="E140" s="82" t="s">
        <v>222</v>
      </c>
      <c r="F140" s="80"/>
      <c r="G140" s="80">
        <v>0</v>
      </c>
      <c r="H140" s="80">
        <f>SUM(F140+G140)</f>
        <v>0</v>
      </c>
      <c r="I140" s="80"/>
      <c r="J140" s="80">
        <v>0</v>
      </c>
      <c r="K140" s="80">
        <f>SUM(I140+J140)</f>
        <v>0</v>
      </c>
    </row>
    <row r="141" spans="1:11" ht="12.75" hidden="1">
      <c r="A141" s="77" t="s">
        <v>218</v>
      </c>
      <c r="B141" s="86" t="s">
        <v>36</v>
      </c>
      <c r="C141" s="79" t="s">
        <v>260</v>
      </c>
      <c r="D141" s="79">
        <v>200</v>
      </c>
      <c r="E141" s="82" t="s">
        <v>146</v>
      </c>
      <c r="F141" s="80"/>
      <c r="G141" s="80">
        <v>0</v>
      </c>
      <c r="H141" s="80">
        <f>SUM(F141+G141)</f>
        <v>0</v>
      </c>
      <c r="I141" s="80"/>
      <c r="J141" s="80">
        <v>0</v>
      </c>
      <c r="K141" s="80">
        <f>SUM(I141+J141)</f>
        <v>0</v>
      </c>
    </row>
    <row r="142" spans="1:11" ht="12.75" hidden="1">
      <c r="A142" s="77" t="s">
        <v>218</v>
      </c>
      <c r="B142" s="86" t="s">
        <v>36</v>
      </c>
      <c r="C142" s="79" t="s">
        <v>260</v>
      </c>
      <c r="D142" s="79">
        <v>300</v>
      </c>
      <c r="E142" s="82" t="s">
        <v>70</v>
      </c>
      <c r="F142" s="80"/>
      <c r="G142" s="80">
        <v>0</v>
      </c>
      <c r="H142" s="80">
        <f>SUM(F142+G142)</f>
        <v>0</v>
      </c>
      <c r="I142" s="80"/>
      <c r="J142" s="80">
        <v>0</v>
      </c>
      <c r="K142" s="80">
        <f>SUM(I142+J142)</f>
        <v>0</v>
      </c>
    </row>
    <row r="143" spans="1:11" ht="12.75">
      <c r="A143" s="77" t="s">
        <v>218</v>
      </c>
      <c r="B143" s="86" t="s">
        <v>36</v>
      </c>
      <c r="C143" s="79" t="s">
        <v>98</v>
      </c>
      <c r="D143" s="79">
        <v>500</v>
      </c>
      <c r="E143" s="82" t="s">
        <v>100</v>
      </c>
      <c r="F143" s="80"/>
      <c r="G143" s="80">
        <v>0</v>
      </c>
      <c r="H143" s="80">
        <f>G143</f>
        <v>0</v>
      </c>
      <c r="I143" s="80"/>
      <c r="J143" s="80">
        <v>0</v>
      </c>
      <c r="K143" s="80">
        <f>J143</f>
        <v>0</v>
      </c>
    </row>
    <row r="144" spans="1:11" ht="12.75" hidden="1">
      <c r="A144" s="77" t="s">
        <v>218</v>
      </c>
      <c r="B144" s="86" t="s">
        <v>36</v>
      </c>
      <c r="C144" s="79" t="s">
        <v>260</v>
      </c>
      <c r="D144" s="79">
        <v>800</v>
      </c>
      <c r="E144" s="82" t="s">
        <v>101</v>
      </c>
      <c r="F144" s="80"/>
      <c r="G144" s="80">
        <v>0</v>
      </c>
      <c r="H144" s="80">
        <f>SUM(F144+G144)</f>
        <v>0</v>
      </c>
      <c r="I144" s="80"/>
      <c r="J144" s="80">
        <v>0</v>
      </c>
      <c r="K144" s="80">
        <f>SUM(I144+J144)</f>
        <v>0</v>
      </c>
    </row>
    <row r="145" spans="1:11" ht="25.5" hidden="1">
      <c r="A145" s="77" t="s">
        <v>218</v>
      </c>
      <c r="B145" s="86" t="s">
        <v>36</v>
      </c>
      <c r="C145" s="79" t="s">
        <v>261</v>
      </c>
      <c r="D145" s="79"/>
      <c r="E145" s="82" t="s">
        <v>262</v>
      </c>
      <c r="F145" s="80"/>
      <c r="G145" s="80">
        <f>G146</f>
        <v>0</v>
      </c>
      <c r="H145" s="80">
        <f>F145+G145</f>
        <v>0</v>
      </c>
      <c r="I145" s="80"/>
      <c r="J145" s="80">
        <f>J146</f>
        <v>0</v>
      </c>
      <c r="K145" s="80">
        <f>I145+J145</f>
        <v>0</v>
      </c>
    </row>
    <row r="146" spans="1:11" ht="12.75" hidden="1">
      <c r="A146" s="77" t="s">
        <v>218</v>
      </c>
      <c r="B146" s="86" t="s">
        <v>36</v>
      </c>
      <c r="C146" s="79" t="s">
        <v>261</v>
      </c>
      <c r="D146" s="79">
        <v>200</v>
      </c>
      <c r="E146" s="82" t="s">
        <v>146</v>
      </c>
      <c r="F146" s="80"/>
      <c r="G146" s="80">
        <v>0</v>
      </c>
      <c r="H146" s="80">
        <f>F146+G146</f>
        <v>0</v>
      </c>
      <c r="I146" s="80"/>
      <c r="J146" s="80">
        <v>0</v>
      </c>
      <c r="K146" s="80">
        <f>I146+J146</f>
        <v>0</v>
      </c>
    </row>
    <row r="147" spans="1:11" ht="25.5" hidden="1">
      <c r="A147" s="77" t="s">
        <v>218</v>
      </c>
      <c r="B147" s="86" t="s">
        <v>36</v>
      </c>
      <c r="C147" s="79" t="s">
        <v>263</v>
      </c>
      <c r="D147" s="79"/>
      <c r="E147" s="82" t="s">
        <v>106</v>
      </c>
      <c r="F147" s="80">
        <f>F148</f>
        <v>0</v>
      </c>
      <c r="G147" s="80">
        <v>0</v>
      </c>
      <c r="H147" s="80">
        <f>H148</f>
        <v>0</v>
      </c>
      <c r="I147" s="80">
        <f>I148</f>
        <v>0</v>
      </c>
      <c r="J147" s="80">
        <v>0</v>
      </c>
      <c r="K147" s="80">
        <f>K148</f>
        <v>0</v>
      </c>
    </row>
    <row r="148" spans="1:11" ht="12.75" hidden="1">
      <c r="A148" s="77" t="s">
        <v>218</v>
      </c>
      <c r="B148" s="86" t="s">
        <v>36</v>
      </c>
      <c r="C148" s="79" t="s">
        <v>263</v>
      </c>
      <c r="D148" s="79">
        <v>200</v>
      </c>
      <c r="E148" s="82" t="s">
        <v>146</v>
      </c>
      <c r="F148" s="80"/>
      <c r="G148" s="80">
        <v>0</v>
      </c>
      <c r="H148" s="80">
        <f>SUM(F148+G148)</f>
        <v>0</v>
      </c>
      <c r="I148" s="80"/>
      <c r="J148" s="80">
        <v>0</v>
      </c>
      <c r="K148" s="80">
        <f>SUM(I148+J148)</f>
        <v>0</v>
      </c>
    </row>
    <row r="149" spans="1:11" ht="12.75">
      <c r="A149" s="77" t="s">
        <v>218</v>
      </c>
      <c r="B149" s="81" t="s">
        <v>38</v>
      </c>
      <c r="C149" s="81"/>
      <c r="D149" s="81"/>
      <c r="E149" s="84" t="s">
        <v>39</v>
      </c>
      <c r="F149" s="83">
        <f aca="true" t="shared" si="5" ref="F149:K149">F150+F153</f>
        <v>0</v>
      </c>
      <c r="G149" s="83">
        <f t="shared" si="5"/>
        <v>1945744</v>
      </c>
      <c r="H149" s="83">
        <f t="shared" si="5"/>
        <v>1945744</v>
      </c>
      <c r="I149" s="83">
        <f t="shared" si="5"/>
        <v>0</v>
      </c>
      <c r="J149" s="83">
        <f t="shared" si="5"/>
        <v>1941062</v>
      </c>
      <c r="K149" s="83">
        <f t="shared" si="5"/>
        <v>1941062</v>
      </c>
    </row>
    <row r="150" spans="1:11" ht="12.75">
      <c r="A150" s="77" t="s">
        <v>218</v>
      </c>
      <c r="B150" s="81" t="s">
        <v>40</v>
      </c>
      <c r="C150" s="79"/>
      <c r="D150" s="79"/>
      <c r="E150" s="87" t="s">
        <v>41</v>
      </c>
      <c r="F150" s="83">
        <f aca="true" t="shared" si="6" ref="F150:K150">F151</f>
        <v>0</v>
      </c>
      <c r="G150" s="83">
        <f t="shared" si="6"/>
        <v>200000</v>
      </c>
      <c r="H150" s="83">
        <f t="shared" si="6"/>
        <v>200000</v>
      </c>
      <c r="I150" s="83">
        <f t="shared" si="6"/>
        <v>0</v>
      </c>
      <c r="J150" s="83">
        <f t="shared" si="6"/>
        <v>200000</v>
      </c>
      <c r="K150" s="83">
        <f t="shared" si="6"/>
        <v>200000</v>
      </c>
    </row>
    <row r="151" spans="1:11" ht="25.5">
      <c r="A151" s="77" t="s">
        <v>218</v>
      </c>
      <c r="B151" s="86" t="s">
        <v>40</v>
      </c>
      <c r="C151" s="79" t="s">
        <v>264</v>
      </c>
      <c r="D151" s="79"/>
      <c r="E151" s="82" t="s">
        <v>71</v>
      </c>
      <c r="F151" s="83"/>
      <c r="G151" s="80">
        <f>G152</f>
        <v>200000</v>
      </c>
      <c r="H151" s="80">
        <f>H152</f>
        <v>200000</v>
      </c>
      <c r="I151" s="83"/>
      <c r="J151" s="80">
        <f>J152</f>
        <v>200000</v>
      </c>
      <c r="K151" s="80">
        <f>K152</f>
        <v>200000</v>
      </c>
    </row>
    <row r="152" spans="1:11" ht="12.75">
      <c r="A152" s="77" t="s">
        <v>218</v>
      </c>
      <c r="B152" s="86" t="s">
        <v>40</v>
      </c>
      <c r="C152" s="79" t="s">
        <v>264</v>
      </c>
      <c r="D152" s="79">
        <v>300</v>
      </c>
      <c r="E152" s="82" t="s">
        <v>70</v>
      </c>
      <c r="F152" s="83"/>
      <c r="G152" s="80">
        <v>200000</v>
      </c>
      <c r="H152" s="80">
        <f>SUM(F152+G152)</f>
        <v>200000</v>
      </c>
      <c r="I152" s="83"/>
      <c r="J152" s="80">
        <v>200000</v>
      </c>
      <c r="K152" s="80">
        <f>SUM(I152+J152)</f>
        <v>200000</v>
      </c>
    </row>
    <row r="153" spans="1:11" ht="12.75">
      <c r="A153" s="78" t="s">
        <v>218</v>
      </c>
      <c r="B153" s="81" t="s">
        <v>42</v>
      </c>
      <c r="C153" s="88"/>
      <c r="D153" s="88"/>
      <c r="E153" s="89" t="s">
        <v>43</v>
      </c>
      <c r="F153" s="83">
        <f>F156+F158+F164</f>
        <v>0</v>
      </c>
      <c r="G153" s="83">
        <f>G158+G160+G166+G168</f>
        <v>1745744</v>
      </c>
      <c r="H153" s="83">
        <f>F153+G153</f>
        <v>1745744</v>
      </c>
      <c r="I153" s="83">
        <f>I156+I158+I164</f>
        <v>0</v>
      </c>
      <c r="J153" s="83">
        <f>J158+J160+J166+J168</f>
        <v>1741062</v>
      </c>
      <c r="K153" s="83">
        <f>I153+J153</f>
        <v>1741062</v>
      </c>
    </row>
    <row r="154" spans="1:11" ht="25.5" hidden="1">
      <c r="A154" s="77" t="s">
        <v>218</v>
      </c>
      <c r="B154" s="86" t="s">
        <v>42</v>
      </c>
      <c r="C154" s="79" t="s">
        <v>265</v>
      </c>
      <c r="D154" s="79"/>
      <c r="E154" s="82" t="s">
        <v>266</v>
      </c>
      <c r="F154" s="80"/>
      <c r="G154" s="80">
        <v>0</v>
      </c>
      <c r="H154" s="80">
        <f>SUM(F154+G154)</f>
        <v>0</v>
      </c>
      <c r="I154" s="80"/>
      <c r="J154" s="80">
        <v>0</v>
      </c>
      <c r="K154" s="80">
        <f>SUM(I154+J154)</f>
        <v>0</v>
      </c>
    </row>
    <row r="155" spans="1:11" ht="25.5" hidden="1">
      <c r="A155" s="77" t="s">
        <v>218</v>
      </c>
      <c r="B155" s="86" t="s">
        <v>42</v>
      </c>
      <c r="C155" s="79" t="s">
        <v>267</v>
      </c>
      <c r="D155" s="79"/>
      <c r="E155" s="82" t="s">
        <v>268</v>
      </c>
      <c r="F155" s="80"/>
      <c r="G155" s="80">
        <v>0</v>
      </c>
      <c r="H155" s="80">
        <f>SUM(F155+G155)</f>
        <v>0</v>
      </c>
      <c r="I155" s="80"/>
      <c r="J155" s="80">
        <v>0</v>
      </c>
      <c r="K155" s="80">
        <f>SUM(I155+J155)</f>
        <v>0</v>
      </c>
    </row>
    <row r="156" spans="1:11" ht="25.5">
      <c r="A156" s="77" t="s">
        <v>218</v>
      </c>
      <c r="B156" s="86" t="s">
        <v>42</v>
      </c>
      <c r="C156" s="79" t="s">
        <v>283</v>
      </c>
      <c r="D156" s="79"/>
      <c r="E156" s="82" t="s">
        <v>271</v>
      </c>
      <c r="F156" s="80">
        <f>F157</f>
        <v>0</v>
      </c>
      <c r="G156" s="80"/>
      <c r="H156" s="80"/>
      <c r="I156" s="80">
        <f>I157</f>
        <v>0</v>
      </c>
      <c r="J156" s="80"/>
      <c r="K156" s="80"/>
    </row>
    <row r="157" spans="1:11" ht="12.75">
      <c r="A157" s="77" t="s">
        <v>218</v>
      </c>
      <c r="B157" s="86" t="s">
        <v>42</v>
      </c>
      <c r="C157" s="79" t="s">
        <v>283</v>
      </c>
      <c r="D157" s="79">
        <v>200</v>
      </c>
      <c r="E157" s="82" t="s">
        <v>146</v>
      </c>
      <c r="F157" s="80">
        <v>0</v>
      </c>
      <c r="G157" s="80"/>
      <c r="H157" s="80"/>
      <c r="I157" s="80">
        <v>0</v>
      </c>
      <c r="J157" s="80"/>
      <c r="K157" s="80"/>
    </row>
    <row r="158" spans="1:11" ht="25.5">
      <c r="A158" s="77" t="s">
        <v>218</v>
      </c>
      <c r="B158" s="86" t="s">
        <v>42</v>
      </c>
      <c r="C158" s="79" t="s">
        <v>78</v>
      </c>
      <c r="D158" s="79"/>
      <c r="E158" s="82" t="s">
        <v>649</v>
      </c>
      <c r="F158" s="80">
        <f>F159</f>
        <v>0</v>
      </c>
      <c r="G158" s="80">
        <f>G159</f>
        <v>1379424</v>
      </c>
      <c r="H158" s="80">
        <f>G158+F158</f>
        <v>1379424</v>
      </c>
      <c r="I158" s="80">
        <f>I159</f>
        <v>0</v>
      </c>
      <c r="J158" s="80">
        <f>J159</f>
        <v>1378822</v>
      </c>
      <c r="K158" s="80">
        <f>J158+I158</f>
        <v>1378822</v>
      </c>
    </row>
    <row r="159" spans="1:11" ht="12.75">
      <c r="A159" s="77" t="s">
        <v>218</v>
      </c>
      <c r="B159" s="86" t="s">
        <v>42</v>
      </c>
      <c r="C159" s="79" t="s">
        <v>78</v>
      </c>
      <c r="D159" s="85">
        <v>300</v>
      </c>
      <c r="E159" s="82" t="s">
        <v>70</v>
      </c>
      <c r="F159" s="80"/>
      <c r="G159" s="80">
        <f>679424+700000</f>
        <v>1379424</v>
      </c>
      <c r="H159" s="80">
        <f>F159+G159</f>
        <v>1379424</v>
      </c>
      <c r="I159" s="80"/>
      <c r="J159" s="80">
        <f>678822+700000</f>
        <v>1378822</v>
      </c>
      <c r="K159" s="80">
        <f>I159+J159</f>
        <v>1378822</v>
      </c>
    </row>
    <row r="160" spans="1:11" ht="25.5">
      <c r="A160" s="77" t="s">
        <v>218</v>
      </c>
      <c r="B160" s="86" t="s">
        <v>42</v>
      </c>
      <c r="C160" s="79" t="s">
        <v>80</v>
      </c>
      <c r="D160" s="85"/>
      <c r="E160" s="82" t="s">
        <v>634</v>
      </c>
      <c r="F160" s="80"/>
      <c r="G160" s="80">
        <f>G161</f>
        <v>16320</v>
      </c>
      <c r="H160" s="80">
        <f>G160</f>
        <v>16320</v>
      </c>
      <c r="I160" s="80"/>
      <c r="J160" s="80">
        <f>J161</f>
        <v>12240</v>
      </c>
      <c r="K160" s="80">
        <f>J160</f>
        <v>12240</v>
      </c>
    </row>
    <row r="161" spans="1:11" ht="25.5">
      <c r="A161" s="77" t="s">
        <v>218</v>
      </c>
      <c r="B161" s="86" t="s">
        <v>42</v>
      </c>
      <c r="C161" s="79" t="s">
        <v>82</v>
      </c>
      <c r="D161" s="85"/>
      <c r="E161" s="82" t="s">
        <v>81</v>
      </c>
      <c r="F161" s="80"/>
      <c r="G161" s="80">
        <f>G162</f>
        <v>16320</v>
      </c>
      <c r="H161" s="80">
        <f>G161</f>
        <v>16320</v>
      </c>
      <c r="I161" s="80"/>
      <c r="J161" s="80">
        <f>J162</f>
        <v>12240</v>
      </c>
      <c r="K161" s="80">
        <f>J161</f>
        <v>12240</v>
      </c>
    </row>
    <row r="162" spans="1:11" ht="38.25">
      <c r="A162" s="77" t="s">
        <v>218</v>
      </c>
      <c r="B162" s="86" t="s">
        <v>42</v>
      </c>
      <c r="C162" s="79" t="s">
        <v>83</v>
      </c>
      <c r="D162" s="85"/>
      <c r="E162" s="82" t="s">
        <v>646</v>
      </c>
      <c r="F162" s="80"/>
      <c r="G162" s="80">
        <f>G163</f>
        <v>16320</v>
      </c>
      <c r="H162" s="80">
        <f>G162</f>
        <v>16320</v>
      </c>
      <c r="I162" s="80"/>
      <c r="J162" s="80">
        <f>J163</f>
        <v>12240</v>
      </c>
      <c r="K162" s="80">
        <f>J162</f>
        <v>12240</v>
      </c>
    </row>
    <row r="163" spans="1:11" ht="12.75">
      <c r="A163" s="77" t="s">
        <v>218</v>
      </c>
      <c r="B163" s="86" t="s">
        <v>42</v>
      </c>
      <c r="C163" s="79" t="s">
        <v>83</v>
      </c>
      <c r="D163" s="85">
        <v>300</v>
      </c>
      <c r="E163" s="82" t="s">
        <v>70</v>
      </c>
      <c r="F163" s="80"/>
      <c r="G163" s="80">
        <v>16320</v>
      </c>
      <c r="H163" s="80">
        <f>G163</f>
        <v>16320</v>
      </c>
      <c r="I163" s="80"/>
      <c r="J163" s="80">
        <v>12240</v>
      </c>
      <c r="K163" s="80">
        <f>J163</f>
        <v>12240</v>
      </c>
    </row>
    <row r="164" spans="1:11" ht="25.5">
      <c r="A164" s="77" t="s">
        <v>218</v>
      </c>
      <c r="B164" s="86" t="s">
        <v>42</v>
      </c>
      <c r="C164" s="85" t="s">
        <v>85</v>
      </c>
      <c r="D164" s="85"/>
      <c r="E164" s="82" t="s">
        <v>269</v>
      </c>
      <c r="F164" s="80">
        <f>F165</f>
        <v>0</v>
      </c>
      <c r="G164" s="80"/>
      <c r="H164" s="80">
        <f>F164</f>
        <v>0</v>
      </c>
      <c r="I164" s="80">
        <f>I165</f>
        <v>0</v>
      </c>
      <c r="J164" s="80"/>
      <c r="K164" s="80">
        <f>I164</f>
        <v>0</v>
      </c>
    </row>
    <row r="165" spans="1:11" ht="12.75">
      <c r="A165" s="77" t="s">
        <v>218</v>
      </c>
      <c r="B165" s="86" t="s">
        <v>42</v>
      </c>
      <c r="C165" s="85" t="s">
        <v>85</v>
      </c>
      <c r="D165" s="85">
        <v>300</v>
      </c>
      <c r="E165" s="82" t="s">
        <v>70</v>
      </c>
      <c r="F165" s="80">
        <v>0</v>
      </c>
      <c r="G165" s="80"/>
      <c r="H165" s="80">
        <f>F165</f>
        <v>0</v>
      </c>
      <c r="I165" s="80">
        <v>0</v>
      </c>
      <c r="J165" s="80"/>
      <c r="K165" s="80">
        <f>I165</f>
        <v>0</v>
      </c>
    </row>
    <row r="166" spans="1:11" ht="25.5">
      <c r="A166" s="77" t="s">
        <v>218</v>
      </c>
      <c r="B166" s="86" t="s">
        <v>42</v>
      </c>
      <c r="C166" s="85" t="s">
        <v>270</v>
      </c>
      <c r="D166" s="85"/>
      <c r="E166" s="82" t="s">
        <v>271</v>
      </c>
      <c r="F166" s="80"/>
      <c r="G166" s="80">
        <f>G167</f>
        <v>300000</v>
      </c>
      <c r="H166" s="80">
        <f>H167</f>
        <v>300000</v>
      </c>
      <c r="I166" s="80"/>
      <c r="J166" s="80">
        <f>J167</f>
        <v>300000</v>
      </c>
      <c r="K166" s="80">
        <f>K167</f>
        <v>300000</v>
      </c>
    </row>
    <row r="167" spans="1:11" ht="12.75">
      <c r="A167" s="77" t="s">
        <v>218</v>
      </c>
      <c r="B167" s="86" t="s">
        <v>42</v>
      </c>
      <c r="C167" s="85" t="s">
        <v>270</v>
      </c>
      <c r="D167" s="79">
        <v>200</v>
      </c>
      <c r="E167" s="82" t="s">
        <v>146</v>
      </c>
      <c r="F167" s="80"/>
      <c r="G167" s="80">
        <v>300000</v>
      </c>
      <c r="H167" s="80">
        <f>G167</f>
        <v>300000</v>
      </c>
      <c r="I167" s="80"/>
      <c r="J167" s="80">
        <v>300000</v>
      </c>
      <c r="K167" s="80">
        <f>J167</f>
        <v>300000</v>
      </c>
    </row>
    <row r="168" spans="1:11" ht="12.75">
      <c r="A168" s="77" t="s">
        <v>218</v>
      </c>
      <c r="B168" s="86" t="s">
        <v>42</v>
      </c>
      <c r="C168" s="85" t="s">
        <v>272</v>
      </c>
      <c r="D168" s="85"/>
      <c r="E168" s="82" t="s">
        <v>68</v>
      </c>
      <c r="F168" s="80"/>
      <c r="G168" s="80">
        <f>G169</f>
        <v>50000</v>
      </c>
      <c r="H168" s="80">
        <f>H169</f>
        <v>50000</v>
      </c>
      <c r="I168" s="80"/>
      <c r="J168" s="80">
        <f>J169</f>
        <v>50000</v>
      </c>
      <c r="K168" s="80">
        <f>K169</f>
        <v>50000</v>
      </c>
    </row>
    <row r="169" spans="1:11" ht="12.75">
      <c r="A169" s="77" t="s">
        <v>218</v>
      </c>
      <c r="B169" s="86" t="s">
        <v>42</v>
      </c>
      <c r="C169" s="85" t="s">
        <v>272</v>
      </c>
      <c r="D169" s="85">
        <v>300</v>
      </c>
      <c r="E169" s="82" t="s">
        <v>70</v>
      </c>
      <c r="F169" s="80"/>
      <c r="G169" s="80">
        <v>50000</v>
      </c>
      <c r="H169" s="80">
        <f>G169</f>
        <v>50000</v>
      </c>
      <c r="I169" s="80"/>
      <c r="J169" s="80">
        <v>50000</v>
      </c>
      <c r="K169" s="80">
        <f>J169</f>
        <v>50000</v>
      </c>
    </row>
    <row r="170" spans="1:11" ht="12.75">
      <c r="A170" s="77" t="s">
        <v>218</v>
      </c>
      <c r="B170" s="81" t="s">
        <v>44</v>
      </c>
      <c r="C170" s="81"/>
      <c r="D170" s="81"/>
      <c r="E170" s="84" t="s">
        <v>45</v>
      </c>
      <c r="F170" s="83">
        <f aca="true" t="shared" si="7" ref="F170:K170">SUM(F171)</f>
        <v>0</v>
      </c>
      <c r="G170" s="83">
        <f t="shared" si="7"/>
        <v>100000</v>
      </c>
      <c r="H170" s="83">
        <f t="shared" si="7"/>
        <v>100000</v>
      </c>
      <c r="I170" s="83">
        <f t="shared" si="7"/>
        <v>0</v>
      </c>
      <c r="J170" s="83">
        <f t="shared" si="7"/>
        <v>100000</v>
      </c>
      <c r="K170" s="83">
        <f t="shared" si="7"/>
        <v>100000</v>
      </c>
    </row>
    <row r="171" spans="1:11" ht="12.75">
      <c r="A171" s="77" t="s">
        <v>218</v>
      </c>
      <c r="B171" s="78" t="s">
        <v>471</v>
      </c>
      <c r="C171" s="77"/>
      <c r="D171" s="77"/>
      <c r="E171" s="87" t="s">
        <v>480</v>
      </c>
      <c r="F171" s="83">
        <f aca="true" t="shared" si="8" ref="F171:K171">F172</f>
        <v>0</v>
      </c>
      <c r="G171" s="83">
        <f t="shared" si="8"/>
        <v>100000</v>
      </c>
      <c r="H171" s="83">
        <f t="shared" si="8"/>
        <v>100000</v>
      </c>
      <c r="I171" s="83">
        <f t="shared" si="8"/>
        <v>0</v>
      </c>
      <c r="J171" s="83">
        <f t="shared" si="8"/>
        <v>100000</v>
      </c>
      <c r="K171" s="83">
        <f t="shared" si="8"/>
        <v>100000</v>
      </c>
    </row>
    <row r="172" spans="1:11" ht="25.5">
      <c r="A172" s="77" t="s">
        <v>218</v>
      </c>
      <c r="B172" s="77" t="s">
        <v>471</v>
      </c>
      <c r="C172" s="79" t="s">
        <v>273</v>
      </c>
      <c r="D172" s="79"/>
      <c r="E172" s="82" t="s">
        <v>121</v>
      </c>
      <c r="F172" s="80"/>
      <c r="G172" s="80">
        <f>G173</f>
        <v>100000</v>
      </c>
      <c r="H172" s="80">
        <f>H173</f>
        <v>100000</v>
      </c>
      <c r="I172" s="80"/>
      <c r="J172" s="80">
        <f>J173</f>
        <v>100000</v>
      </c>
      <c r="K172" s="80">
        <f>K173</f>
        <v>100000</v>
      </c>
    </row>
    <row r="173" spans="1:11" ht="12.75">
      <c r="A173" s="77" t="s">
        <v>218</v>
      </c>
      <c r="B173" s="77" t="s">
        <v>471</v>
      </c>
      <c r="C173" s="79" t="s">
        <v>273</v>
      </c>
      <c r="D173" s="79">
        <v>200</v>
      </c>
      <c r="E173" s="82" t="s">
        <v>146</v>
      </c>
      <c r="F173" s="80"/>
      <c r="G173" s="80">
        <v>100000</v>
      </c>
      <c r="H173" s="80">
        <f>SUM(F173+G173)</f>
        <v>100000</v>
      </c>
      <c r="I173" s="80"/>
      <c r="J173" s="80">
        <v>100000</v>
      </c>
      <c r="K173" s="80">
        <f>SUM(I173+J173)</f>
        <v>100000</v>
      </c>
    </row>
    <row r="174" spans="1:11" s="250" customFormat="1" ht="12.75">
      <c r="A174" s="78"/>
      <c r="B174" s="78"/>
      <c r="C174" s="88"/>
      <c r="D174" s="88"/>
      <c r="E174" s="249" t="s">
        <v>473</v>
      </c>
      <c r="F174" s="83"/>
      <c r="G174" s="83">
        <f>G175</f>
        <v>1800000</v>
      </c>
      <c r="H174" s="83">
        <f>G174</f>
        <v>1800000</v>
      </c>
      <c r="I174" s="83"/>
      <c r="J174" s="83">
        <f>J175</f>
        <v>2200000</v>
      </c>
      <c r="K174" s="83">
        <f>J174</f>
        <v>2200000</v>
      </c>
    </row>
    <row r="175" spans="1:11" ht="12.75">
      <c r="A175" s="77"/>
      <c r="B175" s="77"/>
      <c r="C175" s="79"/>
      <c r="D175" s="79"/>
      <c r="E175" s="82"/>
      <c r="F175" s="80"/>
      <c r="G175" s="80">
        <v>1800000</v>
      </c>
      <c r="H175" s="80">
        <f>G175</f>
        <v>1800000</v>
      </c>
      <c r="I175" s="80"/>
      <c r="J175" s="80">
        <v>2200000</v>
      </c>
      <c r="K175" s="80">
        <f>J175</f>
        <v>2200000</v>
      </c>
    </row>
    <row r="176" spans="1:11" ht="12.75">
      <c r="A176" s="251"/>
      <c r="B176" s="78"/>
      <c r="C176" s="78"/>
      <c r="D176" s="78"/>
      <c r="E176" s="84" t="s">
        <v>274</v>
      </c>
      <c r="F176" s="83">
        <f>F11+F42+F47+F54+F80+F103+F133+F137+F149+F170+F153</f>
        <v>0</v>
      </c>
      <c r="G176" s="83">
        <f>G11+G42+G47+G54+G80+G133+G137+G149+G170+G174</f>
        <v>59340290</v>
      </c>
      <c r="H176" s="83">
        <f>H11+H42+H47+H54+H80+H133+H137+H149+H170+H174</f>
        <v>47620529</v>
      </c>
      <c r="I176" s="83">
        <f>I11+I42+I47+I54+I80+I133+I137+I149+I170+I174</f>
        <v>0</v>
      </c>
      <c r="J176" s="83">
        <f>J11+J42+J47+J54+J80+J133+J137+J149+J170+J174</f>
        <v>61834339</v>
      </c>
      <c r="K176" s="83">
        <f>K11+K42+K47+K54+K80+K133+K137+K149+K170+K175</f>
        <v>61734339</v>
      </c>
    </row>
    <row r="177" spans="1:10" ht="13.5">
      <c r="A177" s="251"/>
      <c r="B177" s="79"/>
      <c r="C177" s="79"/>
      <c r="D177" s="79"/>
      <c r="E177" s="252" t="s">
        <v>481</v>
      </c>
      <c r="F177" s="90"/>
      <c r="G177" s="90">
        <v>0</v>
      </c>
      <c r="H177" s="91">
        <f>'[2]1'!C55-'[2]7'!H172</f>
        <v>6000000</v>
      </c>
      <c r="J177" s="253">
        <v>0</v>
      </c>
    </row>
    <row r="178" spans="1:8" ht="12.75">
      <c r="A178" s="238"/>
      <c r="B178" s="239"/>
      <c r="C178" s="239"/>
      <c r="D178" s="239"/>
      <c r="E178" s="238"/>
      <c r="F178" s="240"/>
      <c r="G178" s="240"/>
      <c r="H178" s="254"/>
    </row>
    <row r="179" spans="1:8" ht="12.75">
      <c r="A179" s="238"/>
      <c r="B179" s="238"/>
      <c r="C179" s="255"/>
      <c r="D179" s="238"/>
      <c r="E179" s="238"/>
      <c r="F179" s="240"/>
      <c r="G179" s="240"/>
      <c r="H179" s="240"/>
    </row>
    <row r="180" spans="1:8" ht="12.75">
      <c r="A180" s="238"/>
      <c r="B180" s="238"/>
      <c r="C180" s="255"/>
      <c r="D180" s="238"/>
      <c r="E180" s="238"/>
      <c r="F180" s="240"/>
      <c r="G180" s="240"/>
      <c r="H180" s="240"/>
    </row>
  </sheetData>
  <sheetProtection/>
  <mergeCells count="12">
    <mergeCell ref="I7:K7"/>
    <mergeCell ref="B10:E10"/>
    <mergeCell ref="E1:J2"/>
    <mergeCell ref="B3:H3"/>
    <mergeCell ref="B4:H4"/>
    <mergeCell ref="B5:H5"/>
    <mergeCell ref="A7:A8"/>
    <mergeCell ref="B7:B8"/>
    <mergeCell ref="C7:C8"/>
    <mergeCell ref="D7:D8"/>
    <mergeCell ref="E7:E8"/>
    <mergeCell ref="F7:H7"/>
  </mergeCells>
  <printOptions horizontalCentered="1" verticalCentered="1"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1"/>
  <rowBreaks count="1" manualBreakCount="1">
    <brk id="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60" zoomScalePageLayoutView="0" workbookViewId="0" topLeftCell="A1">
      <selection activeCell="C2" sqref="C2:D4"/>
    </sheetView>
  </sheetViews>
  <sheetFormatPr defaultColWidth="9.140625" defaultRowHeight="12.75"/>
  <cols>
    <col min="1" max="1" width="5.8515625" style="141" customWidth="1"/>
    <col min="2" max="2" width="21.421875" style="141" customWidth="1"/>
    <col min="3" max="3" width="43.140625" style="141" customWidth="1"/>
    <col min="4" max="4" width="12.7109375" style="141" customWidth="1"/>
    <col min="5" max="5" width="12.28125" style="141" hidden="1" customWidth="1"/>
    <col min="6" max="16384" width="9.140625" style="141" customWidth="1"/>
  </cols>
  <sheetData>
    <row r="1" ht="15">
      <c r="D1" s="142"/>
    </row>
    <row r="2" spans="3:4" ht="15">
      <c r="C2" s="388" t="s">
        <v>672</v>
      </c>
      <c r="D2" s="388"/>
    </row>
    <row r="3" spans="3:4" ht="15">
      <c r="C3" s="388"/>
      <c r="D3" s="388"/>
    </row>
    <row r="4" spans="3:4" ht="15">
      <c r="C4" s="388"/>
      <c r="D4" s="388"/>
    </row>
    <row r="5" ht="15.75">
      <c r="D5" s="143"/>
    </row>
    <row r="6" spans="1:4" ht="15">
      <c r="A6" s="319" t="s">
        <v>429</v>
      </c>
      <c r="B6" s="319"/>
      <c r="C6" s="319"/>
      <c r="D6" s="319"/>
    </row>
    <row r="7" spans="1:4" ht="15">
      <c r="A7" s="319" t="s">
        <v>430</v>
      </c>
      <c r="B7" s="319"/>
      <c r="C7" s="319"/>
      <c r="D7" s="319"/>
    </row>
    <row r="8" spans="1:4" ht="15">
      <c r="A8" s="319" t="s">
        <v>657</v>
      </c>
      <c r="B8" s="319"/>
      <c r="C8" s="319"/>
      <c r="D8" s="319"/>
    </row>
    <row r="10" spans="1:5" ht="25.5">
      <c r="A10" s="144" t="s">
        <v>431</v>
      </c>
      <c r="B10" s="144" t="s">
        <v>432</v>
      </c>
      <c r="C10" s="145" t="s">
        <v>47</v>
      </c>
      <c r="D10" s="144" t="s">
        <v>626</v>
      </c>
      <c r="E10" s="144" t="s">
        <v>433</v>
      </c>
    </row>
    <row r="11" spans="1:5" ht="38.25">
      <c r="A11" s="146">
        <v>1</v>
      </c>
      <c r="B11" s="147" t="s">
        <v>434</v>
      </c>
      <c r="C11" s="148" t="s">
        <v>435</v>
      </c>
      <c r="D11" s="149">
        <f>D12-D14</f>
        <v>0</v>
      </c>
      <c r="E11" s="144"/>
    </row>
    <row r="12" spans="1:5" ht="38.25">
      <c r="A12" s="146">
        <v>2</v>
      </c>
      <c r="B12" s="147" t="s">
        <v>436</v>
      </c>
      <c r="C12" s="148" t="s">
        <v>437</v>
      </c>
      <c r="D12" s="149">
        <v>0</v>
      </c>
      <c r="E12" s="144"/>
    </row>
    <row r="13" spans="1:5" ht="22.5">
      <c r="A13" s="146">
        <v>3</v>
      </c>
      <c r="B13" s="147" t="s">
        <v>438</v>
      </c>
      <c r="C13" s="147" t="s">
        <v>439</v>
      </c>
      <c r="D13" s="149">
        <v>0</v>
      </c>
      <c r="E13" s="144"/>
    </row>
    <row r="14" spans="1:5" ht="38.25">
      <c r="A14" s="146">
        <v>4</v>
      </c>
      <c r="B14" s="147" t="s">
        <v>440</v>
      </c>
      <c r="C14" s="148" t="s">
        <v>441</v>
      </c>
      <c r="D14" s="149">
        <v>0</v>
      </c>
      <c r="E14" s="144"/>
    </row>
    <row r="15" spans="1:5" ht="25.5">
      <c r="A15" s="146">
        <v>5</v>
      </c>
      <c r="B15" s="147" t="s">
        <v>442</v>
      </c>
      <c r="C15" s="148" t="s">
        <v>443</v>
      </c>
      <c r="D15" s="149">
        <f>D17-D16</f>
        <v>0</v>
      </c>
      <c r="E15" s="149"/>
    </row>
    <row r="16" spans="1:5" ht="25.5">
      <c r="A16" s="146">
        <v>6</v>
      </c>
      <c r="B16" s="150" t="s">
        <v>444</v>
      </c>
      <c r="C16" s="151" t="s">
        <v>445</v>
      </c>
      <c r="D16" s="149">
        <f>1!C58</f>
        <v>67155987.46000001</v>
      </c>
      <c r="E16" s="152"/>
    </row>
    <row r="17" spans="1:5" ht="25.5">
      <c r="A17" s="146">
        <v>7</v>
      </c>
      <c r="B17" s="150" t="s">
        <v>446</v>
      </c>
      <c r="C17" s="151" t="s">
        <v>447</v>
      </c>
      <c r="D17" s="149">
        <f>3!E48+9!D14</f>
        <v>67155987.46000001</v>
      </c>
      <c r="E17" s="152"/>
    </row>
    <row r="18" spans="1:5" ht="25.5">
      <c r="A18" s="153"/>
      <c r="B18" s="150"/>
      <c r="C18" s="154" t="s">
        <v>448</v>
      </c>
      <c r="D18" s="155">
        <f>D15+D11</f>
        <v>0</v>
      </c>
      <c r="E18" s="155" t="e">
        <f>E17+#REF!-#REF!-E15-E16</f>
        <v>#REF!</v>
      </c>
    </row>
    <row r="20" ht="15" hidden="1">
      <c r="D20" s="156" t="e">
        <f>D16+D15-#REF!</f>
        <v>#REF!</v>
      </c>
    </row>
    <row r="21" ht="15" hidden="1">
      <c r="C21" s="156"/>
    </row>
    <row r="22" ht="15" hidden="1">
      <c r="D22" s="156" t="e">
        <f>D15+D16+#REF!-#REF!</f>
        <v>#REF!</v>
      </c>
    </row>
    <row r="23" ht="15" hidden="1">
      <c r="D23" s="156" t="e">
        <f>#REF!+D15+D16-#REF!-D17</f>
        <v>#REF!</v>
      </c>
    </row>
    <row r="24" ht="15" hidden="1">
      <c r="D24" s="156">
        <f>D17-D16</f>
        <v>0</v>
      </c>
    </row>
    <row r="25" ht="15" hidden="1"/>
    <row r="26" ht="15" hidden="1">
      <c r="D26" s="141">
        <v>53240296</v>
      </c>
    </row>
    <row r="27" ht="15" hidden="1">
      <c r="D27" s="141">
        <v>46240296</v>
      </c>
    </row>
    <row r="28" ht="15" hidden="1"/>
    <row r="29" ht="15" hidden="1"/>
    <row r="30" ht="15" hidden="1">
      <c r="D30" s="156" t="e">
        <f>D15-#REF!</f>
        <v>#REF!</v>
      </c>
    </row>
    <row r="31" ht="15" hidden="1">
      <c r="D31" s="156" t="e">
        <f>D16-D17-#REF!</f>
        <v>#REF!</v>
      </c>
    </row>
  </sheetData>
  <sheetProtection/>
  <mergeCells count="4">
    <mergeCell ref="A6:D6"/>
    <mergeCell ref="A7:D7"/>
    <mergeCell ref="A8:D8"/>
    <mergeCell ref="C2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User</cp:lastModifiedBy>
  <cp:lastPrinted>2021-11-26T09:50:24Z</cp:lastPrinted>
  <dcterms:created xsi:type="dcterms:W3CDTF">2018-11-19T10:46:12Z</dcterms:created>
  <dcterms:modified xsi:type="dcterms:W3CDTF">2021-12-13T09:17:17Z</dcterms:modified>
  <cp:category/>
  <cp:version/>
  <cp:contentType/>
  <cp:contentStatus/>
</cp:coreProperties>
</file>